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Datos publicados no Portal\Información económica e orzamentaria\Información patrimonial\inmobles\"/>
    </mc:Choice>
  </mc:AlternateContent>
  <xr:revisionPtr revIDLastSave="0" documentId="13_ncr:1_{F67BAF54-60FF-4FBF-B4B9-5180DB85E9DF}" xr6:coauthVersionLast="47" xr6:coauthVersionMax="47" xr10:uidLastSave="{00000000-0000-0000-0000-000000000000}"/>
  <bookViews>
    <workbookView xWindow="-28920" yWindow="-120" windowWidth="29040" windowHeight="15720" xr2:uid="{AD24F61F-9E2C-463B-B8A4-0ABB5B04B3E5}"/>
  </bookViews>
  <sheets>
    <sheet name="2025 Bens arrendados alleos" sheetId="5" r:id="rId1"/>
    <sheet name="2024 Bens arrendados alleos" sheetId="4" r:id="rId2"/>
    <sheet name="2023_Bens arrendados alleos" sheetId="3" r:id="rId3"/>
    <sheet name="2022_Bens arrendados alleos" sheetId="2" r:id="rId4"/>
    <sheet name="2021_Bens arrendados alleos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5" l="1"/>
  <c r="G18" i="5" s="1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G11" i="5"/>
  <c r="F11" i="5"/>
  <c r="F10" i="5"/>
  <c r="G10" i="5" s="1"/>
  <c r="F9" i="5"/>
  <c r="G9" i="5" s="1"/>
  <c r="F16" i="4" l="1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G14" i="3" l="1"/>
  <c r="F14" i="3"/>
  <c r="F13" i="3"/>
  <c r="G13" i="3" s="1"/>
  <c r="G12" i="3"/>
  <c r="F12" i="3"/>
  <c r="G11" i="3"/>
  <c r="F11" i="3"/>
  <c r="F10" i="3"/>
  <c r="G10" i="3" s="1"/>
  <c r="F9" i="3"/>
  <c r="G9" i="3" s="1"/>
  <c r="F15" i="2"/>
  <c r="G15" i="2" s="1"/>
  <c r="E15" i="2"/>
</calcChain>
</file>

<file path=xl/sharedStrings.xml><?xml version="1.0" encoding="utf-8"?>
<sst xmlns="http://schemas.openxmlformats.org/spreadsheetml/2006/main" count="178" uniqueCount="55">
  <si>
    <t>Unidade de Análises e Programas</t>
  </si>
  <si>
    <t>Fonte: Xerencia</t>
  </si>
  <si>
    <t>Ano 2021</t>
  </si>
  <si>
    <t>Data do informe: marzo 2022</t>
  </si>
  <si>
    <t>Concepto</t>
  </si>
  <si>
    <t>Lugar</t>
  </si>
  <si>
    <t>Empresa</t>
  </si>
  <si>
    <t>Importe mensual</t>
  </si>
  <si>
    <t>IVE mensual</t>
  </si>
  <si>
    <t>Importe total mensual</t>
  </si>
  <si>
    <t>Importe anual (*)</t>
  </si>
  <si>
    <t>Aluguer</t>
  </si>
  <si>
    <t>Dúas prazas de garaxe no Berbés</t>
  </si>
  <si>
    <t>ACVIL APARCAMIENTOS, S.L.</t>
  </si>
  <si>
    <t>Local UVIGO TV</t>
  </si>
  <si>
    <t>Cidade Universitaria, S.A.</t>
  </si>
  <si>
    <t>Aluguer EXP. P1/21</t>
  </si>
  <si>
    <t>Local CITEXVI para grupo de investigación MAPASLAB</t>
  </si>
  <si>
    <t>CIDADE TECNOLÓXICA DE VIGO, S.A. (CITEXVI)</t>
  </si>
  <si>
    <t>Aluguer EXP. P4/21</t>
  </si>
  <si>
    <t>Locais 26.1 e 36 en CITEXVI. Grupo investigación Jianbo Xiao</t>
  </si>
  <si>
    <t>Aluguer EXP. P2/19</t>
  </si>
  <si>
    <t>Local CITEXVI para grupo investigación NuFog</t>
  </si>
  <si>
    <t>Nave no Parque Tecnolóxico de Vigo para a execución de proxectos.
Grupo de Investigación de Antenas e Radar  (DIAR2)</t>
  </si>
  <si>
    <t>GALIMACO</t>
  </si>
  <si>
    <t>Aluguer P5/18</t>
  </si>
  <si>
    <t>Ala sur Edificio Torre Toralla</t>
  </si>
  <si>
    <t>Comunidad Propietarios Toralla</t>
  </si>
  <si>
    <t>(*) o importe anual non ten porque corresponderse o abono realizado, senón o custo anual do arrendamento</t>
  </si>
  <si>
    <t>Bens arrendados a terceiros</t>
  </si>
  <si>
    <t>Ano 2022</t>
  </si>
  <si>
    <t>Data do informe: marzo 2023</t>
  </si>
  <si>
    <t>Aluguer Exp. P8/18</t>
  </si>
  <si>
    <t>Aluguer Exp. P1/16</t>
  </si>
  <si>
    <t>GALIMACO, SL</t>
  </si>
  <si>
    <t>Ano 2023</t>
  </si>
  <si>
    <t>Data do informe: marzo 2024</t>
  </si>
  <si>
    <t>Nave no Parque Tecnolóxico de  Valladares  Vigo para a execución de proxectos.
Grupo de Investigación de Antenas e Radar  (DIAR2)</t>
  </si>
  <si>
    <t>Ano 2024</t>
  </si>
  <si>
    <t>Data do informe: marzo 2025</t>
  </si>
  <si>
    <t>Aluguer EXP. P3/24</t>
  </si>
  <si>
    <t>Módulos nº 25 - nº 38 CITEXVI para grupo investigación agrarias e agroalimentarias</t>
  </si>
  <si>
    <t>Aluguer Exp. P6/22</t>
  </si>
  <si>
    <t>Local comercial para UVIGO-TV</t>
  </si>
  <si>
    <t>CIDADE UNIVERSITARIA, S.A.</t>
  </si>
  <si>
    <t>Aluguer Exp. P8/24</t>
  </si>
  <si>
    <t>Local 41.1 en CITEXVI para grupo QOPHI</t>
  </si>
  <si>
    <t>Aluguer Exp.P10/24</t>
  </si>
  <si>
    <t>ALUGUER OFICINA 5 PARA CEUVI</t>
  </si>
  <si>
    <t>Aluguer Exp. P6/25</t>
  </si>
  <si>
    <t>ALQUILER LOCAL UNIDAD TECNICA</t>
  </si>
  <si>
    <t xml:space="preserve">Aluguer Exp. P8/25 </t>
  </si>
  <si>
    <t>ALQUILER LABORATORIO QOPHI</t>
  </si>
  <si>
    <t>YOTUELLA, S.A.</t>
  </si>
  <si>
    <t>Data do informe : Febreiro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</si>
</sst>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4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333333"/>
      <name val="Calibri"/>
      <family val="2"/>
    </font>
    <font>
      <i/>
      <sz val="11"/>
      <color theme="1"/>
      <name val="Calibri"/>
      <family val="2"/>
    </font>
    <font>
      <sz val="11"/>
      <color rgb="FFFF0000"/>
      <name val="Aptos Narrow"/>
      <family val="2"/>
      <scheme val="minor"/>
    </font>
    <font>
      <sz val="11"/>
      <name val="Arial"/>
      <family val="2"/>
    </font>
    <font>
      <sz val="14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1" xfId="1" applyFont="1" applyBorder="1" applyAlignment="1">
      <alignment vertical="center" wrapText="1"/>
    </xf>
    <xf numFmtId="0" fontId="3" fillId="0" borderId="1" xfId="1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 vertical="center" indent="1"/>
    </xf>
    <xf numFmtId="164" fontId="5" fillId="0" borderId="0" xfId="0" applyNumberFormat="1" applyFont="1"/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wrapText="1"/>
    </xf>
    <xf numFmtId="3" fontId="5" fillId="0" borderId="0" xfId="0" applyNumberFormat="1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" fillId="0" borderId="1" xfId="1" applyBorder="1"/>
    <xf numFmtId="0" fontId="11" fillId="0" borderId="1" xfId="1" applyFont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/>
    </xf>
  </cellXfs>
  <cellStyles count="2">
    <cellStyle name="Normal" xfId="0" builtinId="0"/>
    <cellStyle name="Normal 2 3" xfId="1" xr:uid="{8ECB3C53-4891-4F64-BC28-6BE0788BE08A}"/>
  </cellStyles>
  <dxfs count="45">
    <dxf>
      <fill>
        <patternFill patternType="solid">
          <fgColor indexed="64"/>
          <bgColor rgb="FF00B0F0"/>
        </patternFill>
      </fill>
      <alignment vertical="center" textRotation="0" indent="0" justifyLastLine="0" shrinkToFit="0" readingOrder="0"/>
    </dxf>
    <dxf>
      <numFmt numFmtId="164" formatCode="#,##0.00\ &quot;€&quot;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numFmt numFmtId="164" formatCode="#,##0.00\ &quot;€&quot;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numFmt numFmtId="164" formatCode="#,##0.00\ &quot;€&quot;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numFmt numFmtId="164" formatCode="#,##0.00\ &quot;€&quot;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28570</xdr:colOff>
      <xdr:row>0</xdr:row>
      <xdr:rowOff>123825</xdr:rowOff>
    </xdr:from>
    <xdr:to>
      <xdr:col>1</xdr:col>
      <xdr:colOff>1590675</xdr:colOff>
      <xdr:row>0</xdr:row>
      <xdr:rowOff>638174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9FE43DF-FE76-4AFD-9C9F-F39FBA982EA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0" y="123825"/>
          <a:ext cx="2771780" cy="514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28570</xdr:colOff>
      <xdr:row>0</xdr:row>
      <xdr:rowOff>123825</xdr:rowOff>
    </xdr:from>
    <xdr:to>
      <xdr:col>1</xdr:col>
      <xdr:colOff>1590675</xdr:colOff>
      <xdr:row>0</xdr:row>
      <xdr:rowOff>638174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84A63AD-6B41-4019-99C6-09351733748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0" y="123825"/>
          <a:ext cx="2771780" cy="514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28570</xdr:colOff>
      <xdr:row>0</xdr:row>
      <xdr:rowOff>123825</xdr:rowOff>
    </xdr:from>
    <xdr:to>
      <xdr:col>1</xdr:col>
      <xdr:colOff>1590675</xdr:colOff>
      <xdr:row>0</xdr:row>
      <xdr:rowOff>638174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DA859A2-9BCF-46AC-A59D-69ED3DC8935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0" y="123825"/>
          <a:ext cx="2771780" cy="514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28570</xdr:colOff>
      <xdr:row>0</xdr:row>
      <xdr:rowOff>123825</xdr:rowOff>
    </xdr:from>
    <xdr:to>
      <xdr:col>1</xdr:col>
      <xdr:colOff>1333500</xdr:colOff>
      <xdr:row>0</xdr:row>
      <xdr:rowOff>638174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25F3B967-6571-4D6C-A6EC-EF42A1EA0D7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0" y="123825"/>
          <a:ext cx="2514605" cy="514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85720</xdr:colOff>
      <xdr:row>0</xdr:row>
      <xdr:rowOff>190500</xdr:rowOff>
    </xdr:from>
    <xdr:to>
      <xdr:col>1</xdr:col>
      <xdr:colOff>1647825</xdr:colOff>
      <xdr:row>0</xdr:row>
      <xdr:rowOff>647699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EC62D536-06D4-49FD-A1AD-EEF50FBAC43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0" y="190500"/>
          <a:ext cx="2771780" cy="457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10CC8ED-B33D-4ADB-BF05-67AFF1FE779B}" name="ArrendadosAlleos46" displayName="ArrendadosAlleos46" ref="A8:G18" totalsRowShown="0" headerRowDxfId="0" dataDxfId="8">
  <tableColumns count="7">
    <tableColumn id="1" xr3:uid="{344427AD-7298-4390-B1F9-08C37A2AEA9C}" name="Concepto" dataDxfId="7"/>
    <tableColumn id="2" xr3:uid="{6187EA66-957E-4571-B846-D78311F77303}" name="Lugar" dataDxfId="6"/>
    <tableColumn id="3" xr3:uid="{20BEEEBC-8CD9-49AE-82AC-8FF86AE3E5ED}" name="Empresa" dataDxfId="5"/>
    <tableColumn id="4" xr3:uid="{E3620434-5B7D-45AA-9040-D49F26A9C61B}" name="Importe mensual" dataDxfId="4"/>
    <tableColumn id="5" xr3:uid="{E2C3EA1E-E28E-4D3D-BB88-37E3ADA9737A}" name="IVE mensual" dataDxfId="3"/>
    <tableColumn id="6" xr3:uid="{DE6C04F4-4F3B-4440-80FC-2810DFD0B6D7}" name="Importe total mensual" dataDxfId="2">
      <calculatedColumnFormula>SUM(ArrendadosAlleos46[[#This Row],[Importe mensual]:[IVE mensual]])</calculatedColumnFormula>
    </tableColumn>
    <tableColumn id="7" xr3:uid="{19934E80-1A98-45DA-81C4-FD207E71A04D}" name="Importe anual (*)" dataDxfId="1">
      <calculatedColumnFormula>ArrendadosAlleos46[[#This Row],[Importe total mensual]]*12</calculatedColumnFormula>
    </tableColumn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C40664C-55C5-435F-A301-27005B7EED39}" name="ArrendadosAlleos45" displayName="ArrendadosAlleos45" ref="A8:G16" totalsRowShown="0" headerRowDxfId="44" dataDxfId="43">
  <tableColumns count="7">
    <tableColumn id="1" xr3:uid="{2AD28665-38A4-400D-B4F9-7BB883282537}" name="Concepto" dataDxfId="42"/>
    <tableColumn id="2" xr3:uid="{C5727650-065E-4737-AFB3-11BD9B085AD4}" name="Lugar" dataDxfId="41"/>
    <tableColumn id="3" xr3:uid="{E1A0DBE2-DF71-4526-9BB6-596D79828F02}" name="Empresa" dataDxfId="40"/>
    <tableColumn id="4" xr3:uid="{3492916C-5520-4A2F-9B11-FEAE72710678}" name="Importe mensual" dataDxfId="39"/>
    <tableColumn id="5" xr3:uid="{223886A1-8AA9-4A70-BCFF-AEDAEB6AA143}" name="IVE mensual" dataDxfId="38"/>
    <tableColumn id="6" xr3:uid="{186DC80E-B1AF-4525-89C6-302FBDA61C7C}" name="Importe total mensual" dataDxfId="37">
      <calculatedColumnFormula>SUM(ArrendadosAlleos45[[#This Row],[Importe mensual]:[IVE mensual]])</calculatedColumnFormula>
    </tableColumn>
    <tableColumn id="7" xr3:uid="{6F4F4A4C-5FF2-448F-844F-EE9801FB4329}" name="Importe anual (*)" dataDxfId="36">
      <calculatedColumnFormula>ArrendadosAlleos45[[#This Row],[Importe total mensual]]*12</calculatedColumnFormula>
    </tableColumn>
  </tableColumns>
  <tableStyleInfo name="TableStyleLight1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40497CA-11B5-43F3-B747-6B647346ABBE}" name="ArrendadosAlleos44" displayName="ArrendadosAlleos44" ref="A8:G14" totalsRowShown="0" headerRowDxfId="35" dataDxfId="34">
  <tableColumns count="7">
    <tableColumn id="1" xr3:uid="{FE778F61-6B26-4F4D-9556-8FE1BBB93366}" name="Concepto" dataDxfId="33"/>
    <tableColumn id="2" xr3:uid="{09B8DF56-39F8-4DDB-9ABE-75A5E727486E}" name="Lugar" dataDxfId="32"/>
    <tableColumn id="3" xr3:uid="{585B78D7-3E2D-4C14-9C8F-F9E2B3A6B0EC}" name="Empresa" dataDxfId="31"/>
    <tableColumn id="4" xr3:uid="{E3EC2C96-FA94-4136-A950-2C912DCA8176}" name="Importe mensual" dataDxfId="30"/>
    <tableColumn id="5" xr3:uid="{18D536AF-D6EC-4624-9D8F-1867D3C305FC}" name="IVE mensual" dataDxfId="29"/>
    <tableColumn id="6" xr3:uid="{BF022156-CBDD-49B1-B6AC-E72358DF36BE}" name="Importe total mensual" dataDxfId="28">
      <calculatedColumnFormula>SUM(ArrendadosAlleos44[[#This Row],[Importe mensual]:[IVE mensual]])</calculatedColumnFormula>
    </tableColumn>
    <tableColumn id="7" xr3:uid="{8B59B90E-18C6-4FBB-B428-9ED77F0DAABD}" name="Importe anual (*)" dataDxfId="27">
      <calculatedColumnFormula>ArrendadosAlleos44[[#This Row],[Importe total mensual]]*12</calculatedColumnFormula>
    </tableColumn>
  </tableColumns>
  <tableStyleInfo name="TableStyleLight1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C3B1D3-F41D-4654-916D-3F3F50E00114}" name="ArrendadosAlleos4" displayName="ArrendadosAlleos4" ref="A8:G15" totalsRowShown="0" headerRowDxfId="26" dataDxfId="25">
  <tableColumns count="7">
    <tableColumn id="1" xr3:uid="{DDB72F52-34C9-4F97-A50B-AA840BA45962}" name="Concepto" dataDxfId="24"/>
    <tableColumn id="2" xr3:uid="{FC9EEAA0-CF57-43A8-8565-6F9CFBD11C98}" name="Lugar" dataDxfId="23"/>
    <tableColumn id="3" xr3:uid="{A5DF2FCD-70FD-4A2B-A755-4766CB6C1D7F}" name="Empresa" dataDxfId="22"/>
    <tableColumn id="4" xr3:uid="{5CD9F110-16B2-4994-8E2B-B765EC6EA738}" name="Importe mensual" dataDxfId="21"/>
    <tableColumn id="5" xr3:uid="{78488B4C-C619-4E2E-B20B-E133FDDB0265}" name="IVE mensual" dataDxfId="20"/>
    <tableColumn id="6" xr3:uid="{58034CFC-BB63-44F2-8076-48919B05EA75}" name="Importe total mensual" dataDxfId="19"/>
    <tableColumn id="7" xr3:uid="{5E1D029D-C446-48F2-8A95-7D6D7203E010}" name="Importe anual (*)" dataDxfId="18"/>
  </tableColumns>
  <tableStyleInfo name="TableStyleLight1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B093CA-5430-4526-BF21-F5655B3AB09A}" name="ArrendadosAlleos" displayName="ArrendadosAlleos" ref="A8:G15" totalsRowShown="0" headerRowDxfId="17" dataDxfId="16">
  <tableColumns count="7">
    <tableColumn id="1" xr3:uid="{1CDA2245-9D3D-4791-B844-18AD2D119369}" name="Concepto" dataDxfId="15"/>
    <tableColumn id="2" xr3:uid="{326D0A2D-6FDE-44DB-9AAF-DA8D79B3FC3C}" name="Lugar" dataDxfId="14"/>
    <tableColumn id="3" xr3:uid="{1FB0F799-25B0-4620-83E9-907DB0FAE49C}" name="Empresa" dataDxfId="13"/>
    <tableColumn id="4" xr3:uid="{7117541F-C337-4A15-B406-78A339D1D96E}" name="Importe mensual" dataDxfId="12"/>
    <tableColumn id="5" xr3:uid="{529D11A4-F232-445F-B572-83FB4A8FC784}" name="IVE mensual" dataDxfId="11"/>
    <tableColumn id="6" xr3:uid="{57B6E00C-165C-41C3-A7E4-BB33E37B7350}" name="Importe total mensual" dataDxfId="10"/>
    <tableColumn id="7" xr3:uid="{30C87C9F-6D68-41E9-B709-DF79F76DDDB8}" name="Importe anual (*)" dataDxfId="9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5CBC0-3722-4D26-BA83-10914FD11E58}">
  <dimension ref="A1:G21"/>
  <sheetViews>
    <sheetView tabSelected="1" zoomScaleNormal="100" workbookViewId="0">
      <selection activeCell="I19" sqref="I19"/>
    </sheetView>
  </sheetViews>
  <sheetFormatPr baseColWidth="10" defaultRowHeight="15" x14ac:dyDescent="0.25"/>
  <cols>
    <col min="1" max="1" width="18.140625" customWidth="1"/>
    <col min="2" max="2" width="65.85546875" customWidth="1"/>
    <col min="3" max="3" width="41.7109375" customWidth="1"/>
    <col min="4" max="4" width="18.5703125" bestFit="1" customWidth="1"/>
    <col min="5" max="5" width="14.140625" bestFit="1" customWidth="1"/>
    <col min="6" max="6" width="23.140625" bestFit="1" customWidth="1"/>
    <col min="7" max="7" width="15.7109375" bestFit="1" customWidth="1"/>
  </cols>
  <sheetData>
    <row r="1" spans="1:7" ht="57" customHeight="1" thickBot="1" x14ac:dyDescent="0.3">
      <c r="A1" s="20"/>
      <c r="B1" s="21"/>
      <c r="C1" s="21"/>
      <c r="D1" s="21"/>
      <c r="E1" s="22" t="s">
        <v>0</v>
      </c>
      <c r="F1" s="22"/>
      <c r="G1" s="22"/>
    </row>
    <row r="3" spans="1:7" x14ac:dyDescent="0.25">
      <c r="A3" t="s">
        <v>29</v>
      </c>
    </row>
    <row r="4" spans="1:7" x14ac:dyDescent="0.25">
      <c r="A4" t="s">
        <v>1</v>
      </c>
    </row>
    <row r="5" spans="1:7" x14ac:dyDescent="0.25">
      <c r="A5" s="30">
        <v>2025</v>
      </c>
      <c r="B5" s="23"/>
    </row>
    <row r="6" spans="1:7" x14ac:dyDescent="0.25">
      <c r="A6" s="11" t="s">
        <v>54</v>
      </c>
      <c r="B6" s="3"/>
    </row>
    <row r="8" spans="1:7" ht="30.75" customHeight="1" x14ac:dyDescent="0.25">
      <c r="A8" s="28" t="s">
        <v>4</v>
      </c>
      <c r="B8" s="29" t="s">
        <v>5</v>
      </c>
      <c r="C8" s="28" t="s">
        <v>6</v>
      </c>
      <c r="D8" s="28" t="s">
        <v>7</v>
      </c>
      <c r="E8" s="28" t="s">
        <v>8</v>
      </c>
      <c r="F8" s="28" t="s">
        <v>9</v>
      </c>
      <c r="G8" s="28" t="s">
        <v>10</v>
      </c>
    </row>
    <row r="9" spans="1:7" x14ac:dyDescent="0.25">
      <c r="A9" s="24" t="s">
        <v>11</v>
      </c>
      <c r="B9" s="13" t="s">
        <v>12</v>
      </c>
      <c r="C9" s="24" t="s">
        <v>13</v>
      </c>
      <c r="D9" s="25">
        <v>193.64</v>
      </c>
      <c r="E9" s="25">
        <v>40.659999999999997</v>
      </c>
      <c r="F9" s="25">
        <f>SUM(ArrendadosAlleos46[[#This Row],[Importe mensual]:[IVE mensual]])</f>
        <v>234.29999999999998</v>
      </c>
      <c r="G9" s="25">
        <f>ArrendadosAlleos46[[#This Row],[Importe total mensual]]*12</f>
        <v>2811.6</v>
      </c>
    </row>
    <row r="10" spans="1:7" x14ac:dyDescent="0.25">
      <c r="A10" s="26" t="s">
        <v>16</v>
      </c>
      <c r="B10" s="16" t="s">
        <v>17</v>
      </c>
      <c r="C10" s="26" t="s">
        <v>18</v>
      </c>
      <c r="D10" s="27">
        <v>1416.97</v>
      </c>
      <c r="E10" s="27">
        <v>297.56</v>
      </c>
      <c r="F10" s="27">
        <f>SUM(ArrendadosAlleos46[[#This Row],[Importe mensual]:[IVE mensual]])</f>
        <v>1714.53</v>
      </c>
      <c r="G10" s="27">
        <f>ArrendadosAlleos46[[#This Row],[Importe total mensual]]*12</f>
        <v>20574.36</v>
      </c>
    </row>
    <row r="11" spans="1:7" x14ac:dyDescent="0.25">
      <c r="A11" s="26" t="s">
        <v>19</v>
      </c>
      <c r="B11" s="16" t="s">
        <v>20</v>
      </c>
      <c r="C11" s="26" t="s">
        <v>18</v>
      </c>
      <c r="D11" s="27">
        <v>2890.7308333333331</v>
      </c>
      <c r="E11" s="27">
        <v>607.05347499999993</v>
      </c>
      <c r="F11" s="27">
        <f>SUM(ArrendadosAlleos46[[#This Row],[Importe mensual]:[IVE mensual]])</f>
        <v>3497.7843083333328</v>
      </c>
      <c r="G11" s="27">
        <f>ArrendadosAlleos46[[#This Row],[Importe total mensual]]*12</f>
        <v>41973.411699999997</v>
      </c>
    </row>
    <row r="12" spans="1:7" ht="30" x14ac:dyDescent="0.25">
      <c r="A12" s="26" t="s">
        <v>40</v>
      </c>
      <c r="B12" s="18" t="s">
        <v>41</v>
      </c>
      <c r="C12" s="26" t="s">
        <v>18</v>
      </c>
      <c r="D12" s="27">
        <v>2751.48</v>
      </c>
      <c r="E12" s="27">
        <v>577.80999999999995</v>
      </c>
      <c r="F12" s="27">
        <f>SUM(ArrendadosAlleos46[[#This Row],[Importe mensual]:[IVE mensual]])</f>
        <v>3329.29</v>
      </c>
      <c r="G12" s="27">
        <f>ArrendadosAlleos46[[#This Row],[Importe total mensual]]*7</f>
        <v>23305.03</v>
      </c>
    </row>
    <row r="13" spans="1:7" ht="30" customHeight="1" x14ac:dyDescent="0.25">
      <c r="A13" s="26" t="s">
        <v>33</v>
      </c>
      <c r="B13" s="18" t="s">
        <v>37</v>
      </c>
      <c r="C13" s="26" t="s">
        <v>34</v>
      </c>
      <c r="D13" s="27">
        <v>1450</v>
      </c>
      <c r="E13" s="27">
        <v>304.5</v>
      </c>
      <c r="F13" s="27">
        <f>SUM(ArrendadosAlleos46[[#This Row],[Importe mensual]:[IVE mensual]])</f>
        <v>1754.5</v>
      </c>
      <c r="G13" s="27">
        <f>ArrendadosAlleos46[[#This Row],[Importe total mensual]]*12</f>
        <v>21054</v>
      </c>
    </row>
    <row r="14" spans="1:7" x14ac:dyDescent="0.25">
      <c r="A14" s="26" t="s">
        <v>42</v>
      </c>
      <c r="B14" s="13" t="s">
        <v>43</v>
      </c>
      <c r="C14" s="24" t="s">
        <v>44</v>
      </c>
      <c r="D14" s="25">
        <v>3687.13</v>
      </c>
      <c r="E14" s="25">
        <v>774.3</v>
      </c>
      <c r="F14" s="25">
        <f>SUM(ArrendadosAlleos46[[#This Row],[Importe mensual]:[IVE mensual]])</f>
        <v>4461.43</v>
      </c>
      <c r="G14" s="25">
        <f>ArrendadosAlleos46[[#This Row],[Importe total mensual]]*12</f>
        <v>53537.16</v>
      </c>
    </row>
    <row r="15" spans="1:7" x14ac:dyDescent="0.25">
      <c r="A15" s="26" t="s">
        <v>45</v>
      </c>
      <c r="B15" s="13" t="s">
        <v>46</v>
      </c>
      <c r="C15" s="26" t="s">
        <v>18</v>
      </c>
      <c r="D15" s="25">
        <v>1444.62</v>
      </c>
      <c r="E15" s="25">
        <v>303.37</v>
      </c>
      <c r="F15" s="25">
        <f>SUM(ArrendadosAlleos46[[#This Row],[Importe mensual]:[IVE mensual]])</f>
        <v>1747.9899999999998</v>
      </c>
      <c r="G15" s="25">
        <f>ArrendadosAlleos46[[#This Row],[Importe total mensual]]*7</f>
        <v>12235.929999999998</v>
      </c>
    </row>
    <row r="16" spans="1:7" x14ac:dyDescent="0.25">
      <c r="A16" s="24" t="s">
        <v>47</v>
      </c>
      <c r="B16" s="13" t="s">
        <v>48</v>
      </c>
      <c r="C16" s="24" t="s">
        <v>44</v>
      </c>
      <c r="D16" s="25">
        <v>1584</v>
      </c>
      <c r="E16" s="25">
        <v>332.64</v>
      </c>
      <c r="F16" s="25">
        <f>SUM(ArrendadosAlleos46[[#This Row],[Importe mensual]:[IVE mensual]])</f>
        <v>1916.6399999999999</v>
      </c>
      <c r="G16" s="25">
        <f>ArrendadosAlleos46[[#This Row],[Importe total mensual]]*12</f>
        <v>22999.68</v>
      </c>
    </row>
    <row r="17" spans="1:7" x14ac:dyDescent="0.25">
      <c r="A17" s="24" t="s">
        <v>49</v>
      </c>
      <c r="B17" s="13" t="s">
        <v>50</v>
      </c>
      <c r="C17" s="24" t="s">
        <v>44</v>
      </c>
      <c r="D17" s="25">
        <v>643</v>
      </c>
      <c r="E17" s="25">
        <v>135.03</v>
      </c>
      <c r="F17" s="25">
        <f>SUM(ArrendadosAlleos46[[#This Row],[Importe mensual]:[IVE mensual]])</f>
        <v>778.03</v>
      </c>
      <c r="G17" s="25">
        <f>ArrendadosAlleos46[[#This Row],[Importe total mensual]]*12</f>
        <v>9336.36</v>
      </c>
    </row>
    <row r="18" spans="1:7" x14ac:dyDescent="0.25">
      <c r="A18" s="24" t="s">
        <v>51</v>
      </c>
      <c r="B18" s="13" t="s">
        <v>52</v>
      </c>
      <c r="C18" s="24" t="s">
        <v>53</v>
      </c>
      <c r="D18" s="25">
        <v>5000</v>
      </c>
      <c r="E18" s="25">
        <v>1050</v>
      </c>
      <c r="F18" s="25">
        <f>SUM(ArrendadosAlleos46[[#This Row],[Importe mensual]:[IVE mensual]])</f>
        <v>6050</v>
      </c>
      <c r="G18" s="25">
        <f>ArrendadosAlleos46[[#This Row],[Importe total mensual]]*12</f>
        <v>72600</v>
      </c>
    </row>
    <row r="21" spans="1:7" x14ac:dyDescent="0.25">
      <c r="A21" s="3" t="s">
        <v>28</v>
      </c>
      <c r="B21" s="3"/>
      <c r="C21" s="3"/>
    </row>
  </sheetData>
  <mergeCells count="1">
    <mergeCell ref="E1:G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4EE94-4B2E-4471-BB30-BE2272756454}">
  <dimension ref="A1:G19"/>
  <sheetViews>
    <sheetView zoomScaleNormal="100" workbookViewId="0">
      <selection activeCell="A19" sqref="A19:C19"/>
    </sheetView>
  </sheetViews>
  <sheetFormatPr baseColWidth="10" defaultRowHeight="15" x14ac:dyDescent="0.25"/>
  <cols>
    <col min="1" max="1" width="18.140625" style="3" customWidth="1"/>
    <col min="2" max="2" width="65.85546875" style="3" customWidth="1"/>
    <col min="3" max="3" width="41.7109375" style="3" customWidth="1"/>
    <col min="4" max="4" width="18.5703125" style="3" bestFit="1" customWidth="1"/>
    <col min="5" max="5" width="14.140625" style="3" bestFit="1" customWidth="1"/>
    <col min="6" max="6" width="23.140625" style="3" bestFit="1" customWidth="1"/>
    <col min="7" max="7" width="15.7109375" style="3" bestFit="1" customWidth="1"/>
    <col min="8" max="16384" width="11.42578125" style="3"/>
  </cols>
  <sheetData>
    <row r="1" spans="1:7" ht="57" customHeight="1" thickBot="1" x14ac:dyDescent="0.3">
      <c r="A1" s="1"/>
      <c r="B1" s="2"/>
      <c r="C1" s="2"/>
      <c r="D1" s="2"/>
      <c r="E1" s="19" t="s">
        <v>0</v>
      </c>
      <c r="F1" s="19"/>
      <c r="G1" s="19"/>
    </row>
    <row r="3" spans="1:7" x14ac:dyDescent="0.25">
      <c r="A3" s="3" t="s">
        <v>29</v>
      </c>
    </row>
    <row r="4" spans="1:7" x14ac:dyDescent="0.25">
      <c r="A4" s="3" t="s">
        <v>1</v>
      </c>
    </row>
    <row r="5" spans="1:7" x14ac:dyDescent="0.25">
      <c r="A5" s="3" t="s">
        <v>38</v>
      </c>
      <c r="B5" s="4"/>
    </row>
    <row r="6" spans="1:7" x14ac:dyDescent="0.25">
      <c r="A6" s="11" t="s">
        <v>39</v>
      </c>
    </row>
    <row r="8" spans="1:7" ht="30.75" customHeight="1" x14ac:dyDescent="0.25">
      <c r="A8" s="12" t="s">
        <v>4</v>
      </c>
      <c r="B8" s="13" t="s">
        <v>5</v>
      </c>
      <c r="C8" s="12" t="s">
        <v>6</v>
      </c>
      <c r="D8" s="12" t="s">
        <v>7</v>
      </c>
      <c r="E8" s="12" t="s">
        <v>8</v>
      </c>
      <c r="F8" s="12" t="s">
        <v>9</v>
      </c>
      <c r="G8" s="12" t="s">
        <v>10</v>
      </c>
    </row>
    <row r="9" spans="1:7" x14ac:dyDescent="0.25">
      <c r="A9" s="12" t="s">
        <v>11</v>
      </c>
      <c r="B9" s="13" t="s">
        <v>12</v>
      </c>
      <c r="C9" s="12" t="s">
        <v>13</v>
      </c>
      <c r="D9" s="14">
        <v>193.64</v>
      </c>
      <c r="E9" s="14">
        <v>40.659999999999997</v>
      </c>
      <c r="F9" s="14">
        <f>SUM(ArrendadosAlleos45[[#This Row],[Importe mensual]:[IVE mensual]])</f>
        <v>234.29999999999998</v>
      </c>
      <c r="G9" s="14">
        <f>ArrendadosAlleos45[[#This Row],[Importe total mensual]]*12</f>
        <v>2811.6</v>
      </c>
    </row>
    <row r="10" spans="1:7" x14ac:dyDescent="0.25">
      <c r="A10" s="15" t="s">
        <v>16</v>
      </c>
      <c r="B10" s="16" t="s">
        <v>17</v>
      </c>
      <c r="C10" s="15" t="s">
        <v>18</v>
      </c>
      <c r="D10" s="17">
        <v>1416.97</v>
      </c>
      <c r="E10" s="17">
        <v>297.56</v>
      </c>
      <c r="F10" s="17">
        <f>SUM(ArrendadosAlleos45[[#This Row],[Importe mensual]:[IVE mensual]])</f>
        <v>1714.53</v>
      </c>
      <c r="G10" s="17">
        <f>ArrendadosAlleos45[[#This Row],[Importe total mensual]]*12</f>
        <v>20574.36</v>
      </c>
    </row>
    <row r="11" spans="1:7" x14ac:dyDescent="0.25">
      <c r="A11" s="15" t="s">
        <v>19</v>
      </c>
      <c r="B11" s="16" t="s">
        <v>20</v>
      </c>
      <c r="C11" s="15" t="s">
        <v>18</v>
      </c>
      <c r="D11" s="17">
        <v>2890.7308333333331</v>
      </c>
      <c r="E11" s="17">
        <v>607.05347499999993</v>
      </c>
      <c r="F11" s="17">
        <f>SUM(ArrendadosAlleos45[[#This Row],[Importe mensual]:[IVE mensual]])</f>
        <v>3497.7843083333328</v>
      </c>
      <c r="G11" s="17">
        <f>ArrendadosAlleos45[[#This Row],[Importe total mensual]]*12</f>
        <v>41973.411699999997</v>
      </c>
    </row>
    <row r="12" spans="1:7" x14ac:dyDescent="0.25">
      <c r="A12" s="15" t="s">
        <v>21</v>
      </c>
      <c r="B12" s="16" t="s">
        <v>22</v>
      </c>
      <c r="C12" s="15" t="s">
        <v>18</v>
      </c>
      <c r="D12" s="17">
        <v>3527.16</v>
      </c>
      <c r="E12" s="17">
        <v>740.70359999999994</v>
      </c>
      <c r="F12" s="17">
        <f>SUM(ArrendadosAlleos45[[#This Row],[Importe mensual]:[IVE mensual]])</f>
        <v>4267.8635999999997</v>
      </c>
      <c r="G12" s="17">
        <f>ArrendadosAlleos45[[#This Row],[Importe total mensual]]*5</f>
        <v>21339.317999999999</v>
      </c>
    </row>
    <row r="13" spans="1:7" ht="30" x14ac:dyDescent="0.25">
      <c r="A13" s="15" t="s">
        <v>40</v>
      </c>
      <c r="B13" s="18" t="s">
        <v>41</v>
      </c>
      <c r="C13" s="15" t="s">
        <v>18</v>
      </c>
      <c r="D13" s="17">
        <v>2751.48</v>
      </c>
      <c r="E13" s="17">
        <v>577.80999999999995</v>
      </c>
      <c r="F13" s="17">
        <f>SUM(ArrendadosAlleos45[[#This Row],[Importe mensual]:[IVE mensual]])</f>
        <v>3329.29</v>
      </c>
      <c r="G13" s="17">
        <f>ArrendadosAlleos45[[#This Row],[Importe total mensual]]*7</f>
        <v>23305.03</v>
      </c>
    </row>
    <row r="14" spans="1:7" ht="30" customHeight="1" x14ac:dyDescent="0.25">
      <c r="A14" s="15" t="s">
        <v>33</v>
      </c>
      <c r="B14" s="18" t="s">
        <v>37</v>
      </c>
      <c r="C14" s="15" t="s">
        <v>34</v>
      </c>
      <c r="D14" s="17">
        <v>1450</v>
      </c>
      <c r="E14" s="17">
        <v>304.5</v>
      </c>
      <c r="F14" s="17">
        <f>SUM(ArrendadosAlleos45[[#This Row],[Importe mensual]:[IVE mensual]])</f>
        <v>1754.5</v>
      </c>
      <c r="G14" s="17">
        <f>ArrendadosAlleos45[[#This Row],[Importe total mensual]]*12</f>
        <v>21054</v>
      </c>
    </row>
    <row r="15" spans="1:7" x14ac:dyDescent="0.25">
      <c r="A15" s="15" t="s">
        <v>42</v>
      </c>
      <c r="B15" s="13" t="s">
        <v>43</v>
      </c>
      <c r="C15" s="12" t="s">
        <v>44</v>
      </c>
      <c r="D15" s="14">
        <v>3687.13</v>
      </c>
      <c r="E15" s="14">
        <v>774.3</v>
      </c>
      <c r="F15" s="14">
        <f>SUM(ArrendadosAlleos45[[#This Row],[Importe mensual]:[IVE mensual]])</f>
        <v>4461.43</v>
      </c>
      <c r="G15" s="14">
        <f>ArrendadosAlleos45[[#This Row],[Importe total mensual]]*12</f>
        <v>53537.16</v>
      </c>
    </row>
    <row r="16" spans="1:7" x14ac:dyDescent="0.25">
      <c r="A16" s="15" t="s">
        <v>45</v>
      </c>
      <c r="B16" s="13" t="s">
        <v>46</v>
      </c>
      <c r="C16" s="15" t="s">
        <v>18</v>
      </c>
      <c r="D16" s="14">
        <v>1444.62</v>
      </c>
      <c r="E16" s="14">
        <v>303.37</v>
      </c>
      <c r="F16" s="14">
        <f>SUM(ArrendadosAlleos45[[#This Row],[Importe mensual]:[IVE mensual]])</f>
        <v>1747.9899999999998</v>
      </c>
      <c r="G16" s="14">
        <f>ArrendadosAlleos45[[#This Row],[Importe total mensual]]*7</f>
        <v>12235.929999999998</v>
      </c>
    </row>
    <row r="17" spans="1:6" x14ac:dyDescent="0.25">
      <c r="F17" s="6"/>
    </row>
    <row r="18" spans="1:6" x14ac:dyDescent="0.25">
      <c r="F18" s="6"/>
    </row>
    <row r="19" spans="1:6" x14ac:dyDescent="0.25">
      <c r="A19" s="3" t="s">
        <v>28</v>
      </c>
    </row>
  </sheetData>
  <mergeCells count="1">
    <mergeCell ref="E1:G1"/>
  </mergeCells>
  <pageMargins left="0.7" right="0.7" top="0.75" bottom="0.75" header="0.3" footer="0.3"/>
  <pageSetup paperSize="9" orientation="portrait" r:id="rId1"/>
  <ignoredErrors>
    <ignoredError sqref="G12:G13 G16" calculatedColumn="1"/>
  </ignoredError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793D8-3A79-4D5A-96D5-9A490D41C9F5}">
  <dimension ref="A1:G18"/>
  <sheetViews>
    <sheetView zoomScaleNormal="100" workbookViewId="0">
      <selection activeCell="B24" sqref="B24"/>
    </sheetView>
  </sheetViews>
  <sheetFormatPr baseColWidth="10" defaultRowHeight="15" x14ac:dyDescent="0.25"/>
  <cols>
    <col min="1" max="1" width="18.140625" style="3" customWidth="1"/>
    <col min="2" max="2" width="65.85546875" style="3" customWidth="1"/>
    <col min="3" max="3" width="41.7109375" style="3" customWidth="1"/>
    <col min="4" max="4" width="18.5703125" style="3" bestFit="1" customWidth="1"/>
    <col min="5" max="5" width="14.140625" style="3" bestFit="1" customWidth="1"/>
    <col min="6" max="6" width="23.140625" style="3" bestFit="1" customWidth="1"/>
    <col min="7" max="7" width="15.7109375" style="3" bestFit="1" customWidth="1"/>
    <col min="8" max="16384" width="11.42578125" style="3"/>
  </cols>
  <sheetData>
    <row r="1" spans="1:7" ht="57" customHeight="1" thickBot="1" x14ac:dyDescent="0.3">
      <c r="A1" s="1"/>
      <c r="B1" s="2"/>
      <c r="C1" s="2"/>
      <c r="D1" s="2"/>
      <c r="E1" s="19" t="s">
        <v>0</v>
      </c>
      <c r="F1" s="19"/>
      <c r="G1" s="19"/>
    </row>
    <row r="3" spans="1:7" x14ac:dyDescent="0.25">
      <c r="A3" s="3" t="s">
        <v>29</v>
      </c>
    </row>
    <row r="4" spans="1:7" x14ac:dyDescent="0.25">
      <c r="A4" s="3" t="s">
        <v>1</v>
      </c>
    </row>
    <row r="5" spans="1:7" x14ac:dyDescent="0.25">
      <c r="A5" s="3" t="s">
        <v>35</v>
      </c>
      <c r="B5" s="4"/>
    </row>
    <row r="6" spans="1:7" x14ac:dyDescent="0.25">
      <c r="A6" s="11" t="s">
        <v>36</v>
      </c>
    </row>
    <row r="8" spans="1:7" ht="30.75" customHeight="1" x14ac:dyDescent="0.25">
      <c r="A8" s="3" t="s">
        <v>4</v>
      </c>
      <c r="B8" s="5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</row>
    <row r="9" spans="1:7" x14ac:dyDescent="0.25">
      <c r="A9" s="3" t="s">
        <v>11</v>
      </c>
      <c r="B9" s="5" t="s">
        <v>12</v>
      </c>
      <c r="C9" s="3" t="s">
        <v>13</v>
      </c>
      <c r="D9" s="6">
        <v>185.28</v>
      </c>
      <c r="E9" s="6">
        <v>38.909999999999997</v>
      </c>
      <c r="F9" s="6">
        <f>SUM(ArrendadosAlleos44[[#This Row],[Importe mensual]:[IVE mensual]])</f>
        <v>224.19</v>
      </c>
      <c r="G9" s="6">
        <f>ArrendadosAlleos44[[#This Row],[Importe total mensual]]*12</f>
        <v>2690.2799999999997</v>
      </c>
    </row>
    <row r="10" spans="1:7" x14ac:dyDescent="0.25">
      <c r="A10" s="3" t="s">
        <v>32</v>
      </c>
      <c r="B10" s="5" t="s">
        <v>14</v>
      </c>
      <c r="C10" s="3" t="s">
        <v>15</v>
      </c>
      <c r="D10" s="6">
        <v>3687.14</v>
      </c>
      <c r="E10" s="6">
        <v>774.29939999999999</v>
      </c>
      <c r="F10" s="6">
        <f>SUM(ArrendadosAlleos44[[#This Row],[Importe mensual]:[IVE mensual]])</f>
        <v>4461.4394000000002</v>
      </c>
      <c r="G10" s="6">
        <f>ArrendadosAlleos44[[#This Row],[Importe total mensual]]*12</f>
        <v>53537.272800000006</v>
      </c>
    </row>
    <row r="11" spans="1:7" x14ac:dyDescent="0.25">
      <c r="A11" s="3" t="s">
        <v>16</v>
      </c>
      <c r="B11" s="5" t="s">
        <v>17</v>
      </c>
      <c r="C11" s="3" t="s">
        <v>18</v>
      </c>
      <c r="D11" s="6">
        <v>1416.97</v>
      </c>
      <c r="E11" s="6">
        <v>297.56</v>
      </c>
      <c r="F11" s="6">
        <f>SUM(ArrendadosAlleos44[[#This Row],[Importe mensual]:[IVE mensual]])</f>
        <v>1714.53</v>
      </c>
      <c r="G11" s="6">
        <f>ArrendadosAlleos44[[#This Row],[Importe total mensual]]*12</f>
        <v>20574.36</v>
      </c>
    </row>
    <row r="12" spans="1:7" x14ac:dyDescent="0.25">
      <c r="A12" s="3" t="s">
        <v>19</v>
      </c>
      <c r="B12" s="5" t="s">
        <v>20</v>
      </c>
      <c r="C12" s="3" t="s">
        <v>18</v>
      </c>
      <c r="D12" s="6">
        <v>2890.7308333333331</v>
      </c>
      <c r="E12" s="6">
        <v>607.05347499999993</v>
      </c>
      <c r="F12" s="6">
        <f>SUM(ArrendadosAlleos44[[#This Row],[Importe mensual]:[IVE mensual]])</f>
        <v>3497.7843083333328</v>
      </c>
      <c r="G12" s="6">
        <f>ArrendadosAlleos44[[#This Row],[Importe total mensual]]*12</f>
        <v>41973.411699999997</v>
      </c>
    </row>
    <row r="13" spans="1:7" x14ac:dyDescent="0.25">
      <c r="A13" s="3" t="s">
        <v>21</v>
      </c>
      <c r="B13" s="5" t="s">
        <v>22</v>
      </c>
      <c r="C13" s="3" t="s">
        <v>18</v>
      </c>
      <c r="D13" s="6">
        <v>3527.16</v>
      </c>
      <c r="E13" s="6">
        <v>740.70359999999994</v>
      </c>
      <c r="F13" s="6">
        <f>SUM(ArrendadosAlleos44[[#This Row],[Importe mensual]:[IVE mensual]])</f>
        <v>4267.8635999999997</v>
      </c>
      <c r="G13" s="6">
        <f>ArrendadosAlleos44[[#This Row],[Importe total mensual]]*12</f>
        <v>51214.363199999993</v>
      </c>
    </row>
    <row r="14" spans="1:7" ht="30" customHeight="1" x14ac:dyDescent="0.25">
      <c r="A14" s="3" t="s">
        <v>33</v>
      </c>
      <c r="B14" s="7" t="s">
        <v>37</v>
      </c>
      <c r="C14" s="3" t="s">
        <v>34</v>
      </c>
      <c r="D14" s="6">
        <v>1450</v>
      </c>
      <c r="E14" s="6">
        <v>304.5</v>
      </c>
      <c r="F14" s="6">
        <f>SUM(ArrendadosAlleos44[[#This Row],[Importe mensual]:[IVE mensual]])</f>
        <v>1754.5</v>
      </c>
      <c r="G14" s="6">
        <f>ArrendadosAlleos44[[#This Row],[Importe total mensual]]*12</f>
        <v>21054</v>
      </c>
    </row>
    <row r="17" spans="1:6" x14ac:dyDescent="0.25">
      <c r="A17" s="3" t="s">
        <v>28</v>
      </c>
      <c r="F17" s="6"/>
    </row>
    <row r="18" spans="1:6" x14ac:dyDescent="0.25">
      <c r="F18" s="6"/>
    </row>
  </sheetData>
  <mergeCells count="1">
    <mergeCell ref="E1:G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420B-0714-4E00-906D-94268F118714}">
  <dimension ref="A1:I26"/>
  <sheetViews>
    <sheetView zoomScaleNormal="100" workbookViewId="0">
      <selection activeCell="C26" sqref="C26"/>
    </sheetView>
  </sheetViews>
  <sheetFormatPr baseColWidth="10" defaultRowHeight="15" x14ac:dyDescent="0.25"/>
  <cols>
    <col min="1" max="1" width="18.140625" style="3" customWidth="1"/>
    <col min="2" max="2" width="65.85546875" style="3" customWidth="1"/>
    <col min="3" max="3" width="41.7109375" style="3" customWidth="1"/>
    <col min="4" max="4" width="18.5703125" style="3" bestFit="1" customWidth="1"/>
    <col min="5" max="5" width="14.140625" style="3" bestFit="1" customWidth="1"/>
    <col min="6" max="6" width="23.140625" style="3" bestFit="1" customWidth="1"/>
    <col min="7" max="7" width="15.7109375" style="3" bestFit="1" customWidth="1"/>
    <col min="8" max="16384" width="11.42578125" style="3"/>
  </cols>
  <sheetData>
    <row r="1" spans="1:7" ht="57" customHeight="1" thickBot="1" x14ac:dyDescent="0.3">
      <c r="A1" s="1"/>
      <c r="B1" s="2"/>
      <c r="C1" s="2"/>
      <c r="D1" s="2"/>
      <c r="E1" s="19" t="s">
        <v>0</v>
      </c>
      <c r="F1" s="19"/>
      <c r="G1" s="19"/>
    </row>
    <row r="3" spans="1:7" x14ac:dyDescent="0.25">
      <c r="A3" s="3" t="s">
        <v>29</v>
      </c>
    </row>
    <row r="4" spans="1:7" x14ac:dyDescent="0.25">
      <c r="A4" s="3" t="s">
        <v>1</v>
      </c>
    </row>
    <row r="5" spans="1:7" x14ac:dyDescent="0.25">
      <c r="A5" s="3" t="s">
        <v>30</v>
      </c>
      <c r="B5" s="4"/>
    </row>
    <row r="6" spans="1:7" x14ac:dyDescent="0.25">
      <c r="A6" s="3" t="s">
        <v>31</v>
      </c>
    </row>
    <row r="8" spans="1:7" x14ac:dyDescent="0.25">
      <c r="A8" s="3" t="s">
        <v>4</v>
      </c>
      <c r="B8" s="5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</row>
    <row r="9" spans="1:7" x14ac:dyDescent="0.25">
      <c r="A9" s="3" t="s">
        <v>11</v>
      </c>
      <c r="B9" s="5" t="s">
        <v>12</v>
      </c>
      <c r="C9" s="3" t="s">
        <v>13</v>
      </c>
      <c r="D9" s="6">
        <v>170.17</v>
      </c>
      <c r="E9" s="6">
        <v>35.735699999999994</v>
      </c>
      <c r="F9" s="6">
        <v>205.90569999999997</v>
      </c>
      <c r="G9" s="6">
        <v>2470.8683999999994</v>
      </c>
    </row>
    <row r="10" spans="1:7" x14ac:dyDescent="0.25">
      <c r="A10" s="3" t="s">
        <v>32</v>
      </c>
      <c r="B10" s="5" t="s">
        <v>14</v>
      </c>
      <c r="C10" s="3" t="s">
        <v>15</v>
      </c>
      <c r="D10" s="6">
        <v>3687.14</v>
      </c>
      <c r="E10" s="6">
        <v>774.29939999999999</v>
      </c>
      <c r="F10" s="6">
        <v>4461.4394000000002</v>
      </c>
      <c r="G10" s="6">
        <v>53537.272800000006</v>
      </c>
    </row>
    <row r="11" spans="1:7" x14ac:dyDescent="0.25">
      <c r="A11" s="3" t="s">
        <v>16</v>
      </c>
      <c r="B11" s="5" t="s">
        <v>17</v>
      </c>
      <c r="C11" s="3" t="s">
        <v>18</v>
      </c>
      <c r="D11" s="6">
        <v>1416.97</v>
      </c>
      <c r="E11" s="6">
        <v>297.56</v>
      </c>
      <c r="F11" s="6">
        <v>1714.5333333333335</v>
      </c>
      <c r="G11" s="6">
        <v>20574.400000000001</v>
      </c>
    </row>
    <row r="12" spans="1:7" x14ac:dyDescent="0.25">
      <c r="A12" s="3" t="s">
        <v>19</v>
      </c>
      <c r="B12" s="5" t="s">
        <v>20</v>
      </c>
      <c r="C12" s="3" t="s">
        <v>18</v>
      </c>
      <c r="D12" s="6">
        <v>2890.7308333333331</v>
      </c>
      <c r="E12" s="6">
        <v>607.05347499999993</v>
      </c>
      <c r="F12" s="6">
        <v>3497.7841666666668</v>
      </c>
      <c r="G12" s="6">
        <v>41973.41</v>
      </c>
    </row>
    <row r="13" spans="1:7" x14ac:dyDescent="0.25">
      <c r="A13" s="3" t="s">
        <v>21</v>
      </c>
      <c r="B13" s="5" t="s">
        <v>22</v>
      </c>
      <c r="C13" s="3" t="s">
        <v>18</v>
      </c>
      <c r="D13" s="6">
        <v>3527.16</v>
      </c>
      <c r="E13" s="6">
        <v>740.70359999999994</v>
      </c>
      <c r="F13" s="6">
        <v>4267.8633333333337</v>
      </c>
      <c r="G13" s="6">
        <v>51214.36</v>
      </c>
    </row>
    <row r="14" spans="1:7" ht="30" customHeight="1" x14ac:dyDescent="0.25">
      <c r="A14" s="3" t="s">
        <v>33</v>
      </c>
      <c r="B14" s="7" t="s">
        <v>23</v>
      </c>
      <c r="C14" s="3" t="s">
        <v>34</v>
      </c>
      <c r="D14" s="6">
        <v>1450</v>
      </c>
      <c r="E14" s="6">
        <v>304.5</v>
      </c>
      <c r="F14" s="6">
        <v>1754.5</v>
      </c>
      <c r="G14" s="6">
        <v>21054</v>
      </c>
    </row>
    <row r="15" spans="1:7" x14ac:dyDescent="0.25">
      <c r="A15" s="3" t="s">
        <v>25</v>
      </c>
      <c r="B15" s="5" t="s">
        <v>26</v>
      </c>
      <c r="C15" s="3" t="s">
        <v>27</v>
      </c>
      <c r="D15" s="6">
        <v>750</v>
      </c>
      <c r="E15" s="6">
        <f>750*21%</f>
        <v>157.5</v>
      </c>
      <c r="F15" s="6">
        <f>+ArrendadosAlleos4[[#This Row],[Importe mensual]]+ArrendadosAlleos4[[#This Row],[IVE mensual]]</f>
        <v>907.5</v>
      </c>
      <c r="G15" s="6">
        <f>+ArrendadosAlleos4[[#This Row],[Importe total mensual]]*2</f>
        <v>1815</v>
      </c>
    </row>
    <row r="18" spans="1:9" x14ac:dyDescent="0.25">
      <c r="A18" s="3" t="s">
        <v>28</v>
      </c>
    </row>
    <row r="23" spans="1:9" ht="17.25" customHeight="1" x14ac:dyDescent="0.25"/>
    <row r="26" spans="1:9" x14ac:dyDescent="0.25">
      <c r="I26" s="10"/>
    </row>
  </sheetData>
  <mergeCells count="1">
    <mergeCell ref="E1:G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CE3FE-D1AF-4959-85A0-766D01A93F72}">
  <dimension ref="A1:G26"/>
  <sheetViews>
    <sheetView zoomScaleNormal="100" workbookViewId="0">
      <selection activeCell="A18" sqref="A18"/>
    </sheetView>
  </sheetViews>
  <sheetFormatPr baseColWidth="10" defaultRowHeight="15" x14ac:dyDescent="0.25"/>
  <cols>
    <col min="1" max="1" width="18.140625" style="3" customWidth="1"/>
    <col min="2" max="2" width="65.85546875" style="3" customWidth="1"/>
    <col min="3" max="3" width="41.7109375" style="3" customWidth="1"/>
    <col min="4" max="4" width="18.5703125" style="3" bestFit="1" customWidth="1"/>
    <col min="5" max="5" width="14.140625" style="3" bestFit="1" customWidth="1"/>
    <col min="6" max="6" width="23.140625" style="3" bestFit="1" customWidth="1"/>
    <col min="7" max="7" width="15.7109375" style="3" bestFit="1" customWidth="1"/>
    <col min="8" max="16384" width="11.42578125" style="3"/>
  </cols>
  <sheetData>
    <row r="1" spans="1:7" ht="57" customHeight="1" thickBot="1" x14ac:dyDescent="0.3">
      <c r="A1" s="1"/>
      <c r="B1" s="2"/>
      <c r="C1" s="2"/>
      <c r="D1" s="2"/>
      <c r="E1" s="19" t="s">
        <v>0</v>
      </c>
      <c r="F1" s="19"/>
      <c r="G1" s="19"/>
    </row>
    <row r="3" spans="1:7" x14ac:dyDescent="0.25">
      <c r="A3" s="3" t="s">
        <v>29</v>
      </c>
    </row>
    <row r="4" spans="1:7" x14ac:dyDescent="0.25">
      <c r="A4" s="3" t="s">
        <v>1</v>
      </c>
    </row>
    <row r="5" spans="1:7" x14ac:dyDescent="0.25">
      <c r="A5" s="3" t="s">
        <v>2</v>
      </c>
      <c r="B5" s="4"/>
    </row>
    <row r="6" spans="1:7" x14ac:dyDescent="0.25">
      <c r="A6" s="3" t="s">
        <v>3</v>
      </c>
    </row>
    <row r="8" spans="1:7" x14ac:dyDescent="0.25">
      <c r="A8" s="3" t="s">
        <v>4</v>
      </c>
      <c r="B8" s="5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</row>
    <row r="9" spans="1:7" x14ac:dyDescent="0.25">
      <c r="A9" s="3" t="s">
        <v>11</v>
      </c>
      <c r="B9" s="5" t="s">
        <v>12</v>
      </c>
      <c r="C9" s="3" t="s">
        <v>13</v>
      </c>
      <c r="D9" s="6">
        <v>170.17</v>
      </c>
      <c r="E9" s="6">
        <v>35.735699999999994</v>
      </c>
      <c r="F9" s="6">
        <v>205.90569999999997</v>
      </c>
      <c r="G9" s="6">
        <v>2470.8683999999994</v>
      </c>
    </row>
    <row r="10" spans="1:7" x14ac:dyDescent="0.25">
      <c r="A10" s="3" t="s">
        <v>11</v>
      </c>
      <c r="B10" s="5" t="s">
        <v>14</v>
      </c>
      <c r="C10" s="3" t="s">
        <v>15</v>
      </c>
      <c r="D10" s="6">
        <v>3687.14</v>
      </c>
      <c r="E10" s="6">
        <v>774.29939999999999</v>
      </c>
      <c r="F10" s="6">
        <v>4461.4394000000002</v>
      </c>
      <c r="G10" s="6">
        <v>53537.272800000006</v>
      </c>
    </row>
    <row r="11" spans="1:7" x14ac:dyDescent="0.25">
      <c r="A11" s="3" t="s">
        <v>16</v>
      </c>
      <c r="B11" s="5" t="s">
        <v>17</v>
      </c>
      <c r="C11" s="3" t="s">
        <v>18</v>
      </c>
      <c r="D11" s="6">
        <v>1416.97</v>
      </c>
      <c r="E11" s="6">
        <v>297.56</v>
      </c>
      <c r="F11" s="6">
        <v>1714.5333333333335</v>
      </c>
      <c r="G11" s="6">
        <v>20574.400000000001</v>
      </c>
    </row>
    <row r="12" spans="1:7" x14ac:dyDescent="0.25">
      <c r="A12" s="3" t="s">
        <v>19</v>
      </c>
      <c r="B12" s="5" t="s">
        <v>20</v>
      </c>
      <c r="C12" s="3" t="s">
        <v>18</v>
      </c>
      <c r="D12" s="6">
        <v>2890.7308333333331</v>
      </c>
      <c r="E12" s="6">
        <v>607.05347499999993</v>
      </c>
      <c r="F12" s="6">
        <v>3497.7841666666668</v>
      </c>
      <c r="G12" s="6">
        <v>41973.41</v>
      </c>
    </row>
    <row r="13" spans="1:7" x14ac:dyDescent="0.25">
      <c r="A13" s="3" t="s">
        <v>21</v>
      </c>
      <c r="B13" s="5" t="s">
        <v>22</v>
      </c>
      <c r="C13" s="3" t="s">
        <v>18</v>
      </c>
      <c r="D13" s="6">
        <v>3527.16</v>
      </c>
      <c r="E13" s="6">
        <v>740.70359999999994</v>
      </c>
      <c r="F13" s="6">
        <v>4267.8633333333337</v>
      </c>
      <c r="G13" s="6">
        <v>51214.36</v>
      </c>
    </row>
    <row r="14" spans="1:7" ht="30" customHeight="1" x14ac:dyDescent="0.25">
      <c r="A14" s="3" t="s">
        <v>11</v>
      </c>
      <c r="B14" s="7" t="s">
        <v>23</v>
      </c>
      <c r="C14" s="3" t="s">
        <v>24</v>
      </c>
      <c r="D14" s="6">
        <v>1450</v>
      </c>
      <c r="E14" s="6">
        <v>304.5</v>
      </c>
      <c r="F14" s="6">
        <v>1754.5</v>
      </c>
      <c r="G14" s="6">
        <v>21054</v>
      </c>
    </row>
    <row r="15" spans="1:7" x14ac:dyDescent="0.25">
      <c r="A15" s="3" t="s">
        <v>25</v>
      </c>
      <c r="B15" s="5" t="s">
        <v>26</v>
      </c>
      <c r="C15" s="3" t="s">
        <v>27</v>
      </c>
      <c r="D15" s="6">
        <v>750</v>
      </c>
      <c r="E15" s="6">
        <v>157.5</v>
      </c>
      <c r="F15" s="6">
        <v>907.5</v>
      </c>
      <c r="G15" s="6">
        <v>10890</v>
      </c>
    </row>
    <row r="18" spans="1:7" x14ac:dyDescent="0.25">
      <c r="A18" s="3" t="s">
        <v>28</v>
      </c>
    </row>
    <row r="23" spans="1:7" ht="30" customHeight="1" x14ac:dyDescent="0.25">
      <c r="B23" s="8"/>
      <c r="G23" s="9"/>
    </row>
    <row r="26" spans="1:7" x14ac:dyDescent="0.25">
      <c r="E26" s="9"/>
    </row>
  </sheetData>
  <mergeCells count="1">
    <mergeCell ref="E1:G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2025 Bens arrendados alleos</vt:lpstr>
      <vt:lpstr>2024 Bens arrendados alleos</vt:lpstr>
      <vt:lpstr>2023_Bens arrendados alleos</vt:lpstr>
      <vt:lpstr>2022_Bens arrendados alleos</vt:lpstr>
      <vt:lpstr>2021_Bens arrendados alleos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Isabel Garrido Pérez</cp:lastModifiedBy>
  <dcterms:created xsi:type="dcterms:W3CDTF">2025-03-26T12:42:02Z</dcterms:created>
  <dcterms:modified xsi:type="dcterms:W3CDTF">2026-02-27T11:25:21Z</dcterms:modified>
</cp:coreProperties>
</file>