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investigación\Transferencia\"/>
    </mc:Choice>
  </mc:AlternateContent>
  <xr:revisionPtr revIDLastSave="0" documentId="13_ncr:1_{53728C4A-F8D8-44D1-AB6E-97B5BBB45D2B}" xr6:coauthVersionLast="47" xr6:coauthVersionMax="47" xr10:uidLastSave="{00000000-0000-0000-0000-000000000000}"/>
  <bookViews>
    <workbookView xWindow="-120" yWindow="-120" windowWidth="29040" windowHeight="15720" xr2:uid="{54B05F21-F329-40A0-BD54-B0F919D44E23}"/>
  </bookViews>
  <sheets>
    <sheet name="2024_Actividades I+D" sheetId="1" r:id="rId1"/>
    <sheet name="2024_Centros singulares I+D" sheetId="10" r:id="rId2"/>
    <sheet name="2024_Por centro e G.I." sheetId="2" r:id="rId3"/>
    <sheet name="2024_Part. act. transferencia" sheetId="4" r:id="rId4"/>
    <sheet name="2024_CACTI" sheetId="8" r:id="rId5"/>
    <sheet name="2024_CINBIO" sheetId="6" r:id="rId6"/>
    <sheet name="2024_CITI" sheetId="3" r:id="rId7"/>
    <sheet name="2024_ECIMAT" sheetId="7" r:id="rId8"/>
  </sheets>
  <externalReferences>
    <externalReference r:id="rId9"/>
    <externalReference r:id="rId10"/>
  </externalReferences>
  <definedNames>
    <definedName name="Interval">'[1]Office Work Schedule'!#REF!</definedName>
    <definedName name="ScheduleStart">'[1]Office Work Schedule'!#REF!</definedName>
    <definedName name="Type">'[2]Maintenance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0" l="1"/>
  <c r="C63" i="10"/>
  <c r="D40" i="10"/>
  <c r="C40" i="10"/>
  <c r="F21" i="10"/>
  <c r="E21" i="10"/>
  <c r="G21" i="10" s="1"/>
  <c r="D21" i="10"/>
  <c r="C21" i="10"/>
  <c r="B21" i="10"/>
  <c r="G20" i="10"/>
  <c r="F20" i="10"/>
  <c r="G19" i="10"/>
  <c r="F19" i="10"/>
  <c r="G18" i="10"/>
  <c r="F18" i="10"/>
  <c r="F18" i="8" l="1"/>
  <c r="B20" i="8"/>
  <c r="F16" i="8" s="1"/>
  <c r="C20" i="8"/>
  <c r="D20" i="8"/>
  <c r="E20" i="8"/>
  <c r="I20" i="8"/>
  <c r="A12" i="8" s="1"/>
  <c r="J20" i="8"/>
  <c r="M18" i="8" s="1"/>
  <c r="K20" i="8"/>
  <c r="L20" i="8"/>
  <c r="E24" i="8"/>
  <c r="E25" i="8"/>
  <c r="E26" i="8"/>
  <c r="E27" i="8"/>
  <c r="E28" i="8"/>
  <c r="E29" i="8"/>
  <c r="C30" i="8"/>
  <c r="D30" i="8"/>
  <c r="E30" i="8"/>
  <c r="C40" i="8"/>
  <c r="C34" i="7"/>
  <c r="E26" i="7"/>
  <c r="D26" i="7"/>
  <c r="C26" i="7"/>
  <c r="E25" i="7"/>
  <c r="E24" i="7"/>
  <c r="E23" i="7"/>
  <c r="E22" i="7"/>
  <c r="K18" i="7"/>
  <c r="J18" i="7"/>
  <c r="B11" i="7" s="1"/>
  <c r="I18" i="7"/>
  <c r="A11" i="7" s="1"/>
  <c r="D18" i="7"/>
  <c r="C18" i="7"/>
  <c r="E18" i="7" s="1"/>
  <c r="B18" i="7"/>
  <c r="M17" i="7"/>
  <c r="L17" i="7"/>
  <c r="E17" i="7"/>
  <c r="M16" i="7"/>
  <c r="L16" i="7"/>
  <c r="E16" i="7"/>
  <c r="L15" i="7"/>
  <c r="E15" i="7"/>
  <c r="M19" i="8" l="1"/>
  <c r="F19" i="8"/>
  <c r="M17" i="8"/>
  <c r="F17" i="8"/>
  <c r="M16" i="8"/>
  <c r="B12" i="8"/>
  <c r="L18" i="7"/>
  <c r="M15" i="7"/>
  <c r="C31" i="6" l="1"/>
  <c r="E23" i="6"/>
  <c r="D23" i="6"/>
  <c r="C23" i="6"/>
  <c r="E22" i="6"/>
  <c r="E21" i="6"/>
  <c r="E20" i="6"/>
  <c r="E19" i="6"/>
  <c r="D15" i="6"/>
  <c r="C15" i="6"/>
  <c r="F14" i="6" s="1"/>
  <c r="B15" i="6"/>
  <c r="E14" i="6"/>
  <c r="E13" i="6"/>
  <c r="I12" i="6"/>
  <c r="H12" i="6"/>
  <c r="F12" i="6"/>
  <c r="E12" i="6"/>
  <c r="E15" i="6" l="1"/>
  <c r="F13" i="6"/>
  <c r="F19" i="3" l="1"/>
  <c r="F18" i="3"/>
  <c r="F17" i="3"/>
  <c r="D13" i="3"/>
  <c r="C13" i="3"/>
  <c r="E13" i="3" s="1"/>
  <c r="B13" i="3"/>
  <c r="E12" i="3"/>
  <c r="E11" i="3"/>
  <c r="L136" i="2"/>
  <c r="K136" i="2"/>
  <c r="E58" i="2"/>
  <c r="D58" i="2"/>
  <c r="D79" i="1"/>
  <c r="C79" i="1"/>
  <c r="D59" i="1"/>
  <c r="C59" i="1"/>
  <c r="K45" i="1"/>
  <c r="J45" i="1"/>
  <c r="I45" i="1"/>
  <c r="H45" i="1"/>
  <c r="G45" i="1"/>
  <c r="F45" i="1"/>
  <c r="E45" i="1"/>
  <c r="D45" i="1"/>
  <c r="C45" i="1"/>
  <c r="B45" i="1"/>
  <c r="L45" i="1" s="1"/>
  <c r="L44" i="1"/>
  <c r="L43" i="1"/>
  <c r="L42" i="1"/>
  <c r="L41" i="1"/>
  <c r="L40" i="1"/>
  <c r="L39" i="1"/>
  <c r="L38" i="1"/>
  <c r="K33" i="1"/>
  <c r="J33" i="1"/>
  <c r="I33" i="1"/>
  <c r="H33" i="1"/>
  <c r="G33" i="1"/>
  <c r="F33" i="1"/>
  <c r="E33" i="1"/>
  <c r="D33" i="1"/>
  <c r="C33" i="1"/>
  <c r="B33" i="1"/>
  <c r="L33" i="1" s="1"/>
  <c r="L32" i="1"/>
  <c r="L31" i="1"/>
  <c r="L30" i="1"/>
  <c r="L29" i="1"/>
  <c r="L28" i="1"/>
  <c r="L27" i="1"/>
  <c r="L26" i="1"/>
  <c r="K16" i="1"/>
  <c r="J16" i="1"/>
  <c r="I16" i="1"/>
  <c r="H16" i="1"/>
  <c r="G16" i="1"/>
  <c r="F16" i="1"/>
  <c r="E16" i="1"/>
  <c r="D16" i="1"/>
  <c r="C16" i="1"/>
  <c r="M16" i="1" s="1"/>
  <c r="B16" i="1"/>
  <c r="L16" i="1" s="1"/>
  <c r="M15" i="1"/>
  <c r="L15" i="1"/>
  <c r="M14" i="1"/>
  <c r="L14" i="1"/>
  <c r="M13" i="1"/>
  <c r="L13" i="1"/>
  <c r="F12" i="3" l="1"/>
  <c r="I11" i="3"/>
  <c r="F11" i="3"/>
</calcChain>
</file>

<file path=xl/sharedStrings.xml><?xml version="1.0" encoding="utf-8"?>
<sst xmlns="http://schemas.openxmlformats.org/spreadsheetml/2006/main" count="1055" uniqueCount="336">
  <si>
    <t>Unidade de Análises e Programas</t>
  </si>
  <si>
    <t>Actividades de I+D contratadas ao longo do ano_Información xeral</t>
  </si>
  <si>
    <t>Fonte: SUXI; PeopleNet</t>
  </si>
  <si>
    <t>2024_ACTIVIDADES I+D</t>
  </si>
  <si>
    <t>Artes e Humanidades</t>
  </si>
  <si>
    <t>Ciencias</t>
  </si>
  <si>
    <t>Ciencias da Saúde</t>
  </si>
  <si>
    <t>Ciencias Sociais e Xurídicas</t>
  </si>
  <si>
    <t>Enxeñaría e Arquitectura</t>
  </si>
  <si>
    <t>Actividades artigo 60 LORU
(inclúe xestión externa)</t>
  </si>
  <si>
    <t>Nº actividades</t>
  </si>
  <si>
    <t>Importe</t>
  </si>
  <si>
    <t xml:space="preserve">Nº actividades </t>
  </si>
  <si>
    <t xml:space="preserve">Importe </t>
  </si>
  <si>
    <t xml:space="preserve">Nº actividades  </t>
  </si>
  <si>
    <t xml:space="preserve">Importe  </t>
  </si>
  <si>
    <t xml:space="preserve">Nº actividades   </t>
  </si>
  <si>
    <t xml:space="preserve">Importe   </t>
  </si>
  <si>
    <t xml:space="preserve">Nº actividades    </t>
  </si>
  <si>
    <t xml:space="preserve">Importe    </t>
  </si>
  <si>
    <t>Nº actividades total</t>
  </si>
  <si>
    <t>Importes totais</t>
  </si>
  <si>
    <t>Contrato</t>
  </si>
  <si>
    <t>Curso</t>
  </si>
  <si>
    <t>Informe</t>
  </si>
  <si>
    <t>Total</t>
  </si>
  <si>
    <t>Actividades por ámbito, 
sexo do IP e categoría</t>
  </si>
  <si>
    <t>Homes</t>
  </si>
  <si>
    <t>Mulleres</t>
  </si>
  <si>
    <t xml:space="preserve">Homes </t>
  </si>
  <si>
    <t xml:space="preserve">Mulleres </t>
  </si>
  <si>
    <t xml:space="preserve">Homes  </t>
  </si>
  <si>
    <t xml:space="preserve">Mulleres  </t>
  </si>
  <si>
    <t xml:space="preserve">Homes   </t>
  </si>
  <si>
    <t xml:space="preserve">Mulleres   </t>
  </si>
  <si>
    <t xml:space="preserve">Homes    </t>
  </si>
  <si>
    <t xml:space="preserve">Mulleres    </t>
  </si>
  <si>
    <t>Catedrático/a de Universidade</t>
  </si>
  <si>
    <t>Persoal de programas de investigación</t>
  </si>
  <si>
    <t>Profesor/a Axudante Doutor/a</t>
  </si>
  <si>
    <t>Profesor/a Contratado/a Doutor/a</t>
  </si>
  <si>
    <t>Profesor/a permanente laboral</t>
  </si>
  <si>
    <t>Profesor/a Titular de Universidade</t>
  </si>
  <si>
    <t>Programa Oportunius</t>
  </si>
  <si>
    <t>PDI responsable que realiza a actividade, por ámbito, sexo e categoría</t>
  </si>
  <si>
    <t>Actividades segundo zona xeográfica</t>
  </si>
  <si>
    <t>Tipo_actividade</t>
  </si>
  <si>
    <t>Comunidade Autónoma</t>
  </si>
  <si>
    <t>Resto de España</t>
  </si>
  <si>
    <t>Resto do mundo</t>
  </si>
  <si>
    <t>Unión Europea</t>
  </si>
  <si>
    <t>Actividades segundo natureza contratante</t>
  </si>
  <si>
    <t>Administración Pública</t>
  </si>
  <si>
    <t>Administración Pública da AGE</t>
  </si>
  <si>
    <t>Empresas</t>
  </si>
  <si>
    <t>Fundacións / Asociacións</t>
  </si>
  <si>
    <t>Outros</t>
  </si>
  <si>
    <t>Tipo de actividades por campus e centro do IP</t>
  </si>
  <si>
    <t>Tipo de actividades por G.I. do IP</t>
  </si>
  <si>
    <t>Campus</t>
  </si>
  <si>
    <t>Centro</t>
  </si>
  <si>
    <t>Tipo_Actividade</t>
  </si>
  <si>
    <t>Importes</t>
  </si>
  <si>
    <t>Código G.I.</t>
  </si>
  <si>
    <t>Nome G.I.</t>
  </si>
  <si>
    <t>Ourense</t>
  </si>
  <si>
    <t>Escola de Enxeñaría Aeronáutica e do Espazo</t>
  </si>
  <si>
    <t>AA1</t>
  </si>
  <si>
    <t>Investigacións Agrarias e Alimentarias</t>
  </si>
  <si>
    <t>AF4</t>
  </si>
  <si>
    <t>Enxeñería Agroforestal</t>
  </si>
  <si>
    <t>Escola Superior de Enxeñaría Informática</t>
  </si>
  <si>
    <t>AF5</t>
  </si>
  <si>
    <t>Grupo de Investigación de Xeomodelización Hidroforestal</t>
  </si>
  <si>
    <t>Facultade de Ciencias</t>
  </si>
  <si>
    <t>AGAF</t>
  </si>
  <si>
    <t>Agrupación Grupos de Investigación de Dereito Administrativo e Filosofía do Dereito</t>
  </si>
  <si>
    <t>APET</t>
  </si>
  <si>
    <t>Applied Power Electronics Technology (Tecnoloxía Electrónica de Potencia Aplicada)</t>
  </si>
  <si>
    <t>Facultade de Ciencias Empresariais e Turismo</t>
  </si>
  <si>
    <t>ATS1</t>
  </si>
  <si>
    <t>Laboratorio de Sistemas Aeroespaciais e de Transporte</t>
  </si>
  <si>
    <t>Facultade de Dereito</t>
  </si>
  <si>
    <t>BA2</t>
  </si>
  <si>
    <t>Bioloxía Ambiental</t>
  </si>
  <si>
    <t>Facultade de Educación e Traballo Social</t>
  </si>
  <si>
    <t>Facultade de Historia</t>
  </si>
  <si>
    <t>BEV1</t>
  </si>
  <si>
    <t>Agrobioloxía Ambiental: Calidade, Solos e Plantas</t>
  </si>
  <si>
    <t>Pontevedra</t>
  </si>
  <si>
    <t>Escola de Enxeñaría Forestal</t>
  </si>
  <si>
    <t>Bio2Val</t>
  </si>
  <si>
    <t>Biorefinería e Valorización da Biomasa</t>
  </si>
  <si>
    <t>ByCIAMA</t>
  </si>
  <si>
    <t>Biotecnoloxía e Calidade en Industrias Agroalimentarias e Medio Ambiente</t>
  </si>
  <si>
    <t>Facultade  de Ciencias da Educacion e do Deporte</t>
  </si>
  <si>
    <t>ChETE</t>
  </si>
  <si>
    <t>Enxeñería Química, Térmica e Medioambiental</t>
  </si>
  <si>
    <t>Facultade de Belas Artes</t>
  </si>
  <si>
    <t>Facultade de Comunicación</t>
  </si>
  <si>
    <t>CI11</t>
  </si>
  <si>
    <t>ENCOMAT (Enxeñería da Corrosión e Materiais)</t>
  </si>
  <si>
    <t>Facultade de Dirección e Xestión Pública</t>
  </si>
  <si>
    <t>Vigo</t>
  </si>
  <si>
    <t>CACTI-CINBIO</t>
  </si>
  <si>
    <t>CI5</t>
  </si>
  <si>
    <t>Xestión Segura e Sostible de Recursos Minerais</t>
  </si>
  <si>
    <t>Escola de Enxeñaría de Minas e Enerxía</t>
  </si>
  <si>
    <t>CPS1</t>
  </si>
  <si>
    <t>Observatorio de Gobernanza G3</t>
  </si>
  <si>
    <t>Escola de Enxeñaría de Telecomunicación</t>
  </si>
  <si>
    <t>DE3</t>
  </si>
  <si>
    <t>Educación, Actividade Física e Saúde. GIES.</t>
  </si>
  <si>
    <t>DL1</t>
  </si>
  <si>
    <t>Grupo de Dereito Procesual</t>
  </si>
  <si>
    <t>DMT</t>
  </si>
  <si>
    <t>Dereito Mercantil e do Traballo</t>
  </si>
  <si>
    <t>Escola de Enxeñaría Industrial</t>
  </si>
  <si>
    <t>EA3</t>
  </si>
  <si>
    <t>REDE: Investigación en Economía, Enerxía e Medio Ambiente</t>
  </si>
  <si>
    <t>Exeria</t>
  </si>
  <si>
    <t>EA5</t>
  </si>
  <si>
    <t>Grupo de Investigación en Economía Ecolóxica, Agroecoloxía e Historia</t>
  </si>
  <si>
    <t>Facultade de Bioloxía</t>
  </si>
  <si>
    <t>EG1</t>
  </si>
  <si>
    <t>Grupo de Enxeñería de Deseño e Fabricación (GEDEFA)</t>
  </si>
  <si>
    <t>Facultade de Ciencias do Mar</t>
  </si>
  <si>
    <t>EG6</t>
  </si>
  <si>
    <t>CIMA</t>
  </si>
  <si>
    <t>EI3</t>
  </si>
  <si>
    <t>Grupo de Control non Liñal</t>
  </si>
  <si>
    <t>Facultade de Ciencias Económicas e Empresariais</t>
  </si>
  <si>
    <t>EM1</t>
  </si>
  <si>
    <t>GTE (Grupo de Tecnoloxía Enerxética)</t>
  </si>
  <si>
    <t>EN.EDI</t>
  </si>
  <si>
    <t>Enxeñería Eficiente e Dixital</t>
  </si>
  <si>
    <t>Facultade de Ciencias Xuridicas e do Traballo</t>
  </si>
  <si>
    <t>Facultade de Comercio</t>
  </si>
  <si>
    <t>EÑ1</t>
  </si>
  <si>
    <t>Grupo de Investigación en Redes Eléctricas</t>
  </si>
  <si>
    <t>EQ1</t>
  </si>
  <si>
    <t>FEQxLab</t>
  </si>
  <si>
    <t>EQ2</t>
  </si>
  <si>
    <t>Enxeñería Química</t>
  </si>
  <si>
    <t>Facultade de Filoloxía e Tradución</t>
  </si>
  <si>
    <t>Facultade de Química</t>
  </si>
  <si>
    <t>EQ4</t>
  </si>
  <si>
    <t>Enxeñería Química 4</t>
  </si>
  <si>
    <t>ET1</t>
  </si>
  <si>
    <t>GIST (Grupo de Enxeñería de Sistemas Telemáticos)</t>
  </si>
  <si>
    <t>ET2</t>
  </si>
  <si>
    <t>Grupo de Servicios para la Sociedad de la Información</t>
  </si>
  <si>
    <t>ETEA</t>
  </si>
  <si>
    <t>Ecoloxía e Tecnoloxía dos Ecosistemas Acuáticos</t>
  </si>
  <si>
    <t>EZ1</t>
  </si>
  <si>
    <t>Ecoloxía e Zooloxía</t>
  </si>
  <si>
    <t>FA2</t>
  </si>
  <si>
    <t>Física Aplicada 2</t>
  </si>
  <si>
    <t>FA5</t>
  </si>
  <si>
    <t>Aplicacións Industriais dos Láseres</t>
  </si>
  <si>
    <t>FA9</t>
  </si>
  <si>
    <t>EphysLab</t>
  </si>
  <si>
    <t>FB2</t>
  </si>
  <si>
    <t>Fisioloxía de Peixes</t>
  </si>
  <si>
    <t>FOL</t>
  </si>
  <si>
    <t>Laboratorio dos océanos do futuro</t>
  </si>
  <si>
    <t>FT1</t>
  </si>
  <si>
    <t>Física da Terra (GOFUVI)</t>
  </si>
  <si>
    <t>GALMA</t>
  </si>
  <si>
    <t>Galician Observatory for Media Accessibility</t>
  </si>
  <si>
    <t>GEA</t>
  </si>
  <si>
    <t>Ecoloxía Animal</t>
  </si>
  <si>
    <t>GEF</t>
  </si>
  <si>
    <t>Grupo de Enxeñería de Fabricación (GEF)</t>
  </si>
  <si>
    <t>GEN</t>
  </si>
  <si>
    <t>Governance And Economics Research Network</t>
  </si>
  <si>
    <t>GETSIT</t>
  </si>
  <si>
    <t>Grupo de Estudos en Traballo Social: Investigación e Transferencia</t>
  </si>
  <si>
    <t>GISA/BV2</t>
  </si>
  <si>
    <t>Grupo de Investigación en Sistemas Agroambientais (GISA)</t>
  </si>
  <si>
    <t>GTA</t>
  </si>
  <si>
    <t>Grupo de Tecnoloxías Aeroespaciais</t>
  </si>
  <si>
    <t>H20</t>
  </si>
  <si>
    <t>Grupo de Estudos de Arqueoloxía, Antigüidade e Territorio (GEAAT)</t>
  </si>
  <si>
    <t>H2M</t>
  </si>
  <si>
    <t>Historia Medieval, Historia Moderna y Ciencias y Técnicas Historiográficas</t>
  </si>
  <si>
    <t>HC1</t>
  </si>
  <si>
    <t>Historia Contemporánea 1</t>
  </si>
  <si>
    <t>HI22</t>
  </si>
  <si>
    <t>HealthyFit</t>
  </si>
  <si>
    <t>HI6</t>
  </si>
  <si>
    <t>Didáctica especial 6 – actividade física, expresión e creatividade</t>
  </si>
  <si>
    <t>ICLab</t>
  </si>
  <si>
    <t>Information and Computing Laboratory</t>
  </si>
  <si>
    <t>IO1</t>
  </si>
  <si>
    <t>Inferencia Estatística, Decisión e Investigación Operativa</t>
  </si>
  <si>
    <t>LIA2</t>
  </si>
  <si>
    <t>Laboratorio de Intelixencia Artificial Aplicada</t>
  </si>
  <si>
    <t>MDA-IC</t>
  </si>
  <si>
    <t>MEDEA IURIS Crea</t>
  </si>
  <si>
    <t>OC2</t>
  </si>
  <si>
    <t>Organización e Comercialización</t>
  </si>
  <si>
    <t>OE2</t>
  </si>
  <si>
    <t>Enxeñería de Organización</t>
  </si>
  <si>
    <t>OE4</t>
  </si>
  <si>
    <t>Sistemas e Tecnoloxías da Información para a Empresa</t>
  </si>
  <si>
    <t>OE7</t>
  </si>
  <si>
    <t>Organización do Coñecemento</t>
  </si>
  <si>
    <t>OF1</t>
  </si>
  <si>
    <t>GRUPO DE ENXEÑARÍA FÍSICA (OF1)</t>
  </si>
  <si>
    <t>RE6</t>
  </si>
  <si>
    <t>Ecoloxía Evolutiva</t>
  </si>
  <si>
    <t>SC10</t>
  </si>
  <si>
    <t>Grupo de Procesado de Sinal en Comunicacións</t>
  </si>
  <si>
    <t>SC2</t>
  </si>
  <si>
    <t>Grupo de Dispositivos de Alta Frecuencia</t>
  </si>
  <si>
    <t>SC7</t>
  </si>
  <si>
    <t>Antenas, Radar e Comunicacións Ópticas</t>
  </si>
  <si>
    <t>SC9</t>
  </si>
  <si>
    <t>Grupo de Tecnoloxías Multimedia</t>
  </si>
  <si>
    <t>SEPCOM</t>
  </si>
  <si>
    <t>Investigación en Comunicación para o Servizo Público</t>
  </si>
  <si>
    <t>SI1</t>
  </si>
  <si>
    <t>Linguaxes e Sistemas Informáticos</t>
  </si>
  <si>
    <t>SI4</t>
  </si>
  <si>
    <t>Sistemas Informáticos de Nova Xeración</t>
  </si>
  <si>
    <t>SI6</t>
  </si>
  <si>
    <t>Grupo de Informática Gráfica y Multimedia (Gig)</t>
  </si>
  <si>
    <t>SR</t>
  </si>
  <si>
    <t>Sistemas Radio</t>
  </si>
  <si>
    <t>TC1</t>
  </si>
  <si>
    <t>Grupo de Tecnoloxías da Información</t>
  </si>
  <si>
    <t>TDSN</t>
  </si>
  <si>
    <t>Deseño e Simulación Numérica en Enxeñaría Mecánica</t>
  </si>
  <si>
    <t>TE1</t>
  </si>
  <si>
    <t>División de Deseño e Microelectrónica</t>
  </si>
  <si>
    <t>TE3</t>
  </si>
  <si>
    <t>Comunicacións Dixitais e Instrumentación</t>
  </si>
  <si>
    <t>TERRA</t>
  </si>
  <si>
    <t>Ecoloxía e evolución da vida na Terra</t>
  </si>
  <si>
    <t>TF1</t>
  </si>
  <si>
    <t>Xeotecnoloxías Aplicadas</t>
  </si>
  <si>
    <t>TI4</t>
  </si>
  <si>
    <t>Traducción &amp; Paratraducción</t>
  </si>
  <si>
    <t>TNT</t>
  </si>
  <si>
    <t>TEAM NANO TECH (Grupo de Nanotecnoloxía)</t>
  </si>
  <si>
    <t>VNPC</t>
  </si>
  <si>
    <t>Videojuegos, Narrativa, Persuasión y Creatividad</t>
  </si>
  <si>
    <t>XB2</t>
  </si>
  <si>
    <t>XENÉTICA EVOLUTIVA E CONSERVACIÓN DA BIODIVERSIDADE</t>
  </si>
  <si>
    <t>XB5</t>
  </si>
  <si>
    <t>Xenómica e  Biomedicina</t>
  </si>
  <si>
    <t>XM2</t>
  </si>
  <si>
    <t>Xeoloxía Mariña e Ambiental</t>
  </si>
  <si>
    <t>Sen grupo</t>
  </si>
  <si>
    <t>Fonte: CITI; SAID</t>
  </si>
  <si>
    <t>2024_FACTURACIÓN CITI</t>
  </si>
  <si>
    <t>Tipo usuario/a</t>
  </si>
  <si>
    <t>Nº de usuarios/as</t>
  </si>
  <si>
    <t>IVE</t>
  </si>
  <si>
    <t>Total facturación</t>
  </si>
  <si>
    <t>% facturación</t>
  </si>
  <si>
    <t>Nº solicitudes</t>
  </si>
  <si>
    <t>Importe medio bruto</t>
  </si>
  <si>
    <t>Cargo interno</t>
  </si>
  <si>
    <t>Privada</t>
  </si>
  <si>
    <t>Ámbito xeográfico</t>
  </si>
  <si>
    <t>Natureza</t>
  </si>
  <si>
    <t>Nº facturas</t>
  </si>
  <si>
    <t>Total general</t>
  </si>
  <si>
    <t>Participantes en actividades de transferencia que se desenvolveron ao longo do ano 2024 (anuais e plurianuais)</t>
  </si>
  <si>
    <t>2024_Participantes en actividades de transferencia</t>
  </si>
  <si>
    <t>Etiquetas de fila</t>
  </si>
  <si>
    <t>Home</t>
  </si>
  <si>
    <t>Muller</t>
  </si>
  <si>
    <t>Profesor/a Asociado/a</t>
  </si>
  <si>
    <t>Profesor/a Emérito/a</t>
  </si>
  <si>
    <t>Catedrático/a de Escola Universitaria</t>
  </si>
  <si>
    <t>Profesor/a Titular de Escola Universitaria</t>
  </si>
  <si>
    <t>Participantes totais únicos en
actividades de transferencia</t>
  </si>
  <si>
    <t>Total ámbito</t>
  </si>
  <si>
    <t>Participantes totais únicos en
actividades de I+D artigo 60</t>
  </si>
  <si>
    <t>Participantes noutras actividades
 de transferencia</t>
  </si>
  <si>
    <t>Fonte: Área de apoio á investigación e transferencia ámbito científico</t>
  </si>
  <si>
    <t>2024_FACTURACIÓN CACTI</t>
  </si>
  <si>
    <t>Tipo_usuario</t>
  </si>
  <si>
    <t>Nª usuarios/as</t>
  </si>
  <si>
    <t>% tipo usuario/a</t>
  </si>
  <si>
    <t>Facturación por tipoloxía</t>
  </si>
  <si>
    <t>% importe sobre total</t>
  </si>
  <si>
    <t>Entidade privada internacional</t>
  </si>
  <si>
    <t>Entidade privada nacional</t>
  </si>
  <si>
    <t>Organismo público internacional</t>
  </si>
  <si>
    <t>Organismo público nacional</t>
  </si>
  <si>
    <t>Importes por ámbito xeográfico</t>
  </si>
  <si>
    <t>Tipo</t>
  </si>
  <si>
    <t>Facturas por ámbito xeográfico</t>
  </si>
  <si>
    <t>NOTA: Non está dispoñible a facturación dos cargos internos</t>
  </si>
  <si>
    <t>2024_FACTURACIÓN CINBIO</t>
  </si>
  <si>
    <t>Nº usuarios/as</t>
  </si>
  <si>
    <t>Total importe</t>
  </si>
  <si>
    <t>Tipo_entidade</t>
  </si>
  <si>
    <t>Suma de Importe</t>
  </si>
  <si>
    <t>Suma de IVE</t>
  </si>
  <si>
    <t>Suma de Importe Total</t>
  </si>
  <si>
    <t>Unión Europa</t>
  </si>
  <si>
    <t>Nº facturas por ámbito xeográfico</t>
  </si>
  <si>
    <t>Recuento de Número Albarán</t>
  </si>
  <si>
    <t>2024_FACTURACIÓN ECIMAT</t>
  </si>
  <si>
    <t>Facturación por tipo usuario/a</t>
  </si>
  <si>
    <t>Facturación por tipo</t>
  </si>
  <si>
    <t>Nª facturas</t>
  </si>
  <si>
    <t>https://secretaria.uvigo.gal/uv/web/transparencia/informe/show/5/36/104</t>
  </si>
  <si>
    <t>Data do informe: maio 2025</t>
  </si>
  <si>
    <t>Os cargos internos non están dispoñibles</t>
  </si>
  <si>
    <t>Data do informe: abril 2025</t>
  </si>
  <si>
    <t>Centros singulares de investigación</t>
  </si>
  <si>
    <t>Fonte: Centros singulares; SUXI; PeopleNet</t>
  </si>
  <si>
    <t xml:space="preserve">Nota: a asignación dos proxectos captados se fai contando un dos investigadores principais </t>
  </si>
  <si>
    <t>2024_CONTRATACIÓN I+D</t>
  </si>
  <si>
    <t>Actividades totais Uvigo</t>
  </si>
  <si>
    <t>Actividades centros singulares</t>
  </si>
  <si>
    <t>% centros singulares sobre total Uvigo</t>
  </si>
  <si>
    <t xml:space="preserve">Importes </t>
  </si>
  <si>
    <t>% sobre total</t>
  </si>
  <si>
    <t>Actividades por tipo</t>
  </si>
  <si>
    <t>AtlanTTic</t>
  </si>
  <si>
    <t>CIM</t>
  </si>
  <si>
    <t>CINBIO</t>
  </si>
  <si>
    <t>CINTECX</t>
  </si>
  <si>
    <t>PDI por categoría e rama coñecemento</t>
  </si>
  <si>
    <t>Categoría IP</t>
  </si>
  <si>
    <t>ECOBAS</t>
  </si>
  <si>
    <t>Actividades segundo categoría do IP</t>
  </si>
  <si>
    <t>Categoría</t>
  </si>
  <si>
    <t>Poden consultarse os indicadores específicos dos Centros Singulares na súa pestana ou na seguinte ligazón: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</si>
</sst>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sz val="14"/>
      <name val="Calibri"/>
      <family val="2"/>
    </font>
    <font>
      <sz val="14"/>
      <name val="Aptos Narrow"/>
      <family val="2"/>
      <scheme val="minor"/>
    </font>
    <font>
      <sz val="11"/>
      <color indexed="8"/>
      <name val="Calibri"/>
      <family val="2"/>
    </font>
    <font>
      <sz val="11"/>
      <color indexed="8"/>
      <name val="Aptos Narrow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sz val="20"/>
      <color theme="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 style="thin">
        <color theme="5"/>
      </top>
      <bottom style="double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double">
        <color theme="5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1" fillId="4" borderId="0" applyNumberFormat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</cellStyleXfs>
  <cellXfs count="100">
    <xf numFmtId="0" fontId="0" fillId="0" borderId="0" xfId="0"/>
    <xf numFmtId="0" fontId="5" fillId="0" borderId="1" xfId="3" applyFont="1" applyBorder="1"/>
    <xf numFmtId="0" fontId="6" fillId="0" borderId="1" xfId="3" applyFont="1" applyBorder="1" applyAlignment="1">
      <alignment vertical="center" wrapText="1"/>
    </xf>
    <xf numFmtId="0" fontId="7" fillId="0" borderId="1" xfId="3" applyFont="1" applyBorder="1"/>
    <xf numFmtId="0" fontId="1" fillId="0" borderId="1" xfId="0" applyFont="1" applyBorder="1"/>
    <xf numFmtId="0" fontId="7" fillId="0" borderId="1" xfId="3" applyFont="1" applyBorder="1" applyAlignment="1">
      <alignment wrapText="1"/>
    </xf>
    <xf numFmtId="0" fontId="8" fillId="0" borderId="1" xfId="3" applyFont="1" applyBorder="1" applyAlignment="1">
      <alignment horizontal="left" wrapText="1"/>
    </xf>
    <xf numFmtId="0" fontId="10" fillId="0" borderId="1" xfId="3" applyFont="1" applyBorder="1" applyAlignment="1">
      <alignment horizontal="center" vertical="center" wrapText="1"/>
    </xf>
    <xf numFmtId="0" fontId="5" fillId="0" borderId="0" xfId="3" applyFont="1"/>
    <xf numFmtId="0" fontId="6" fillId="0" borderId="0" xfId="3" applyFont="1" applyAlignment="1">
      <alignment vertical="center" wrapText="1"/>
    </xf>
    <xf numFmtId="0" fontId="7" fillId="0" borderId="0" xfId="3" applyFont="1"/>
    <xf numFmtId="0" fontId="1" fillId="0" borderId="0" xfId="0" applyFont="1"/>
    <xf numFmtId="0" fontId="7" fillId="0" borderId="0" xfId="3" applyFont="1" applyAlignment="1">
      <alignment wrapText="1"/>
    </xf>
    <xf numFmtId="0" fontId="8" fillId="0" borderId="0" xfId="3" applyFont="1" applyAlignment="1">
      <alignment horizontal="left" wrapText="1"/>
    </xf>
    <xf numFmtId="0" fontId="7" fillId="0" borderId="0" xfId="3" applyFont="1" applyAlignment="1">
      <alignment horizontal="center" wrapText="1"/>
    </xf>
    <xf numFmtId="0" fontId="11" fillId="0" borderId="0" xfId="3" applyFont="1"/>
    <xf numFmtId="0" fontId="12" fillId="0" borderId="0" xfId="3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/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7" fillId="2" borderId="0" xfId="2" applyFont="1"/>
    <xf numFmtId="0" fontId="16" fillId="0" borderId="1" xfId="0" applyFont="1" applyBorder="1"/>
    <xf numFmtId="0" fontId="18" fillId="0" borderId="1" xfId="3" applyFont="1" applyBorder="1" applyAlignment="1">
      <alignment vertical="center" wrapText="1"/>
    </xf>
    <xf numFmtId="0" fontId="19" fillId="0" borderId="1" xfId="3" applyFont="1" applyBorder="1"/>
    <xf numFmtId="0" fontId="20" fillId="0" borderId="1" xfId="3" applyFont="1" applyBorder="1" applyAlignment="1">
      <alignment horizontal="left" wrapText="1"/>
    </xf>
    <xf numFmtId="0" fontId="18" fillId="0" borderId="0" xfId="3" applyFont="1" applyAlignment="1">
      <alignment vertical="center" wrapText="1"/>
    </xf>
    <xf numFmtId="0" fontId="19" fillId="0" borderId="0" xfId="3" applyFont="1"/>
    <xf numFmtId="0" fontId="19" fillId="0" borderId="0" xfId="3" applyFont="1" applyAlignment="1">
      <alignment wrapText="1"/>
    </xf>
    <xf numFmtId="0" fontId="20" fillId="0" borderId="0" xfId="3" applyFont="1" applyAlignment="1">
      <alignment horizontal="left" wrapText="1"/>
    </xf>
    <xf numFmtId="0" fontId="21" fillId="0" borderId="0" xfId="3" applyFont="1"/>
    <xf numFmtId="0" fontId="13" fillId="0" borderId="0" xfId="0" applyFont="1"/>
    <xf numFmtId="0" fontId="22" fillId="0" borderId="0" xfId="0" applyFont="1"/>
    <xf numFmtId="10" fontId="16" fillId="0" borderId="0" xfId="1" applyNumberFormat="1" applyFont="1"/>
    <xf numFmtId="0" fontId="21" fillId="0" borderId="1" xfId="3" applyFont="1" applyBorder="1"/>
    <xf numFmtId="0" fontId="19" fillId="0" borderId="0" xfId="3" applyFont="1" applyAlignment="1">
      <alignment horizontal="center" wrapText="1"/>
    </xf>
    <xf numFmtId="0" fontId="16" fillId="0" borderId="0" xfId="5" applyFont="1" applyAlignment="1">
      <alignment vertical="center"/>
    </xf>
    <xf numFmtId="0" fontId="17" fillId="2" borderId="8" xfId="2" applyFont="1" applyBorder="1" applyAlignment="1">
      <alignment horizontal="center" vertical="center"/>
    </xf>
    <xf numFmtId="0" fontId="1" fillId="4" borderId="0" xfId="4"/>
    <xf numFmtId="0" fontId="23" fillId="0" borderId="9" xfId="0" applyFont="1" applyBorder="1"/>
    <xf numFmtId="0" fontId="16" fillId="4" borderId="0" xfId="4" applyFont="1"/>
    <xf numFmtId="0" fontId="24" fillId="0" borderId="0" xfId="0" applyFont="1"/>
    <xf numFmtId="0" fontId="26" fillId="0" borderId="0" xfId="0" applyFont="1"/>
    <xf numFmtId="164" fontId="16" fillId="0" borderId="0" xfId="0" applyNumberFormat="1" applyFont="1" applyAlignment="1">
      <alignment horizontal="center" vertical="center"/>
    </xf>
    <xf numFmtId="0" fontId="27" fillId="0" borderId="0" xfId="6"/>
    <xf numFmtId="0" fontId="14" fillId="0" borderId="0" xfId="0" applyFont="1"/>
    <xf numFmtId="0" fontId="28" fillId="0" borderId="0" xfId="0" applyFont="1"/>
    <xf numFmtId="0" fontId="0" fillId="0" borderId="1" xfId="0" applyBorder="1"/>
    <xf numFmtId="0" fontId="19" fillId="0" borderId="1" xfId="3" applyFont="1" applyBorder="1" applyAlignment="1">
      <alignment wrapText="1"/>
    </xf>
    <xf numFmtId="0" fontId="29" fillId="0" borderId="1" xfId="3" applyFont="1" applyBorder="1" applyAlignment="1">
      <alignment horizontal="center" vertical="center"/>
    </xf>
    <xf numFmtId="0" fontId="30" fillId="0" borderId="0" xfId="3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7" fillId="2" borderId="0" xfId="2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16" fillId="0" borderId="0" xfId="1" applyNumberFormat="1" applyFont="1"/>
    <xf numFmtId="164" fontId="23" fillId="0" borderId="9" xfId="0" applyNumberFormat="1" applyFont="1" applyBorder="1"/>
    <xf numFmtId="10" fontId="23" fillId="0" borderId="9" xfId="1" applyNumberFormat="1" applyFont="1" applyBorder="1"/>
    <xf numFmtId="165" fontId="23" fillId="0" borderId="9" xfId="1" applyNumberFormat="1" applyFont="1" applyBorder="1"/>
    <xf numFmtId="0" fontId="17" fillId="0" borderId="0" xfId="2" applyFont="1" applyFill="1" applyBorder="1"/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6" fillId="0" borderId="10" xfId="0" applyFont="1" applyBorder="1"/>
    <xf numFmtId="0" fontId="16" fillId="0" borderId="11" xfId="0" applyFont="1" applyBorder="1"/>
    <xf numFmtId="0" fontId="16" fillId="4" borderId="12" xfId="4" applyFont="1" applyBorder="1"/>
    <xf numFmtId="0" fontId="16" fillId="4" borderId="13" xfId="4" applyFont="1" applyBorder="1"/>
    <xf numFmtId="0" fontId="16" fillId="0" borderId="14" xfId="0" applyFont="1" applyBorder="1"/>
    <xf numFmtId="0" fontId="16" fillId="0" borderId="15" xfId="0" applyFont="1" applyBorder="1"/>
    <xf numFmtId="0" fontId="23" fillId="0" borderId="0" xfId="0" applyFont="1"/>
    <xf numFmtId="164" fontId="23" fillId="0" borderId="0" xfId="0" applyNumberFormat="1" applyFont="1"/>
    <xf numFmtId="0" fontId="23" fillId="0" borderId="16" xfId="0" applyFont="1" applyBorder="1"/>
    <xf numFmtId="0" fontId="23" fillId="0" borderId="17" xfId="0" applyFont="1" applyBorder="1"/>
    <xf numFmtId="0" fontId="33" fillId="0" borderId="0" xfId="0" applyFont="1" applyAlignment="1">
      <alignment vertical="center"/>
    </xf>
    <xf numFmtId="0" fontId="9" fillId="0" borderId="1" xfId="3" applyFont="1" applyBorder="1" applyAlignment="1">
      <alignment horizontal="center" vertical="center" wrapText="1"/>
    </xf>
    <xf numFmtId="0" fontId="2" fillId="2" borderId="0" xfId="2" applyFont="1" applyAlignment="1">
      <alignment horizontal="center"/>
    </xf>
    <xf numFmtId="0" fontId="15" fillId="2" borderId="2" xfId="2" applyFont="1" applyBorder="1" applyAlignment="1">
      <alignment horizontal="center" vertical="center"/>
    </xf>
    <xf numFmtId="0" fontId="15" fillId="2" borderId="3" xfId="2" applyFont="1" applyBorder="1" applyAlignment="1">
      <alignment horizontal="center" vertical="center"/>
    </xf>
    <xf numFmtId="0" fontId="17" fillId="2" borderId="0" xfId="2" applyFont="1" applyAlignment="1">
      <alignment horizontal="center"/>
    </xf>
    <xf numFmtId="0" fontId="17" fillId="2" borderId="0" xfId="2" applyFont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2" borderId="7" xfId="2" applyFont="1" applyBorder="1" applyAlignment="1">
      <alignment horizontal="center" vertical="center"/>
    </xf>
    <xf numFmtId="0" fontId="17" fillId="2" borderId="8" xfId="2" applyFont="1" applyBorder="1" applyAlignment="1">
      <alignment horizontal="center" vertical="center"/>
    </xf>
    <xf numFmtId="0" fontId="17" fillId="2" borderId="7" xfId="2" applyFont="1" applyBorder="1" applyAlignment="1">
      <alignment horizontal="left" vertical="center" wrapText="1"/>
    </xf>
    <xf numFmtId="0" fontId="17" fillId="2" borderId="8" xfId="2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15" fillId="2" borderId="0" xfId="2" applyFont="1" applyAlignment="1">
      <alignment horizontal="center" vertical="center"/>
    </xf>
    <xf numFmtId="0" fontId="25" fillId="7" borderId="0" xfId="0" applyFont="1" applyFill="1" applyAlignment="1">
      <alignment horizontal="center" vertical="center"/>
    </xf>
  </cellXfs>
  <cellStyles count="9">
    <cellStyle name="20% - Énfasis2" xfId="4" builtinId="34"/>
    <cellStyle name="20% - Énfasis2 2" xfId="8" xr:uid="{C2069978-2E7C-4E2A-97CB-DA9A813FA707}"/>
    <cellStyle name="60% - Énfasis2 2" xfId="7" xr:uid="{92AFD652-796C-4494-BD41-D013B2A58564}"/>
    <cellStyle name="Énfasis2" xfId="2" builtinId="33"/>
    <cellStyle name="Hipervínculo" xfId="6" builtinId="8"/>
    <cellStyle name="Normal" xfId="0" builtinId="0"/>
    <cellStyle name="Normal 2 3" xfId="3" xr:uid="{0BC2D3EA-FEEE-49D5-B336-82470AD8E89B}"/>
    <cellStyle name="Normal 2 3 3" xfId="5" xr:uid="{EF1758FD-7113-4195-A3A7-20CDCB4B54C4}"/>
    <cellStyle name="Porcentaje" xfId="1" builtinId="5"/>
  </cellStyles>
  <dxfs count="171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top style="thin">
          <color theme="5" tint="0.39997558519241921"/>
        </top>
      </border>
    </dxf>
    <dxf>
      <border outline="0">
        <bottom style="thin">
          <color theme="5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4" formatCode="#,##0.00\ &quot;€&quot;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2024_Actividades I+D segundo zona xeográfica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'2024_Actividades I+D'!$A$49:$B$58</c:f>
              <c:multiLvlStrCache>
                <c:ptCount val="10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Contrato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Informe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Resto de España</c:v>
                  </c:pt>
                  <c:pt idx="6">
                    <c:v>Resto do mundo</c:v>
                  </c:pt>
                  <c:pt idx="7">
                    <c:v>Resto do mundo</c:v>
                  </c:pt>
                  <c:pt idx="8">
                    <c:v>Unión Europea</c:v>
                  </c:pt>
                  <c:pt idx="9">
                    <c:v>Unión Europea</c:v>
                  </c:pt>
                </c:lvl>
              </c:multiLvlStrCache>
            </c:multiLvlStrRef>
          </c:cat>
          <c:val>
            <c:numRef>
              <c:f>'2024_Actividades I+D'!$C$49:$C$58</c:f>
              <c:numCache>
                <c:formatCode>General</c:formatCode>
                <c:ptCount val="10"/>
                <c:pt idx="0">
                  <c:v>91</c:v>
                </c:pt>
                <c:pt idx="1">
                  <c:v>15</c:v>
                </c:pt>
                <c:pt idx="2">
                  <c:v>271</c:v>
                </c:pt>
                <c:pt idx="3">
                  <c:v>23</c:v>
                </c:pt>
                <c:pt idx="4">
                  <c:v>5</c:v>
                </c:pt>
                <c:pt idx="5">
                  <c:v>317</c:v>
                </c:pt>
                <c:pt idx="6">
                  <c:v>2</c:v>
                </c:pt>
                <c:pt idx="7">
                  <c:v>1</c:v>
                </c:pt>
                <c:pt idx="8">
                  <c:v>10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0-45D5-AD23-D4F6C84677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lt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2024_Facturación CITI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'2024_CITI'!$C$16</c:f>
              <c:strCache>
                <c:ptCount val="1"/>
                <c:pt idx="0">
                  <c:v>Nº facturas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rgbClr val="FFC000"/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-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EF-4B5A-87D5-F7B49D841477}"/>
                </c:ext>
              </c:extLst>
            </c:dLbl>
            <c:dLbl>
              <c:idx val="1"/>
              <c:layout>
                <c:manualLayout>
                  <c:x val="-7.4487895716945996E-3"/>
                  <c:y val="-6.4814814814814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EF-4B5A-87D5-F7B49D841477}"/>
                </c:ext>
              </c:extLst>
            </c:dLbl>
            <c:spPr>
              <a:solidFill>
                <a:srgbClr val="FFC000"/>
              </a:solidFill>
              <a:ln>
                <a:solidFill>
                  <a:srgbClr val="FFC000"/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'2024_CITI'!$A$17:$B$18</c:f>
              <c:multiLvlStrCache>
                <c:ptCount val="2"/>
                <c:lvl>
                  <c:pt idx="0">
                    <c:v>Cargo interno</c:v>
                  </c:pt>
                  <c:pt idx="1">
                    <c:v>Privada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</c:lvl>
              </c:multiLvlStrCache>
            </c:multiLvlStrRef>
          </c:cat>
          <c:val>
            <c:numRef>
              <c:f>'2024_CITI'!$C$17:$C$18</c:f>
              <c:numCache>
                <c:formatCode>General</c:formatCode>
                <c:ptCount val="2"/>
                <c:pt idx="0">
                  <c:v>13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EF-4B5A-87D5-F7B49D841477}"/>
            </c:ext>
          </c:extLst>
        </c:ser>
        <c:ser>
          <c:idx val="1"/>
          <c:order val="1"/>
          <c:tx>
            <c:strRef>
              <c:f>'2024_CITI'!$D$16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9.9317194289260877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EF-4B5A-87D5-F7B49D841477}"/>
                </c:ext>
              </c:extLst>
            </c:dLbl>
            <c:dLbl>
              <c:idx val="1"/>
              <c:layout>
                <c:manualLayout>
                  <c:x val="4.9658597144630667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EF-4B5A-87D5-F7B49D841477}"/>
                </c:ext>
              </c:extLst>
            </c:dLbl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'2024_CITI'!$A$17:$B$18</c:f>
              <c:multiLvlStrCache>
                <c:ptCount val="2"/>
                <c:lvl>
                  <c:pt idx="0">
                    <c:v>Cargo interno</c:v>
                  </c:pt>
                  <c:pt idx="1">
                    <c:v>Privada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</c:lvl>
              </c:multiLvlStrCache>
            </c:multiLvlStrRef>
          </c:cat>
          <c:val>
            <c:numRef>
              <c:f>'2024_CITI'!$D$17:$D$18</c:f>
              <c:numCache>
                <c:formatCode>#,##0.00\ "€"</c:formatCode>
                <c:ptCount val="2"/>
                <c:pt idx="0">
                  <c:v>2696.12</c:v>
                </c:pt>
                <c:pt idx="1">
                  <c:v>3872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EF-4B5A-87D5-F7B49D8414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596700416"/>
        <c:axId val="1596706176"/>
        <c:axId val="0"/>
      </c:bar3DChart>
      <c:catAx>
        <c:axId val="159670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7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596706176"/>
        <c:crosses val="autoZero"/>
        <c:auto val="1"/>
        <c:lblAlgn val="ctr"/>
        <c:lblOffset val="100"/>
        <c:noMultiLvlLbl val="0"/>
      </c:catAx>
      <c:valAx>
        <c:axId val="1596706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670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7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2024_Nº facturas</a:t>
            </a:r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'2024_ECIMAT'!$A$30:$B$33</c:f>
              <c:multiLvlStrCache>
                <c:ptCount val="4"/>
                <c:lvl>
                  <c:pt idx="0">
                    <c:v>Entidade privada nacional</c:v>
                  </c:pt>
                  <c:pt idx="1">
                    <c:v>Entidade privada nacional</c:v>
                  </c:pt>
                  <c:pt idx="2">
                    <c:v>Organismo público nacional</c:v>
                  </c:pt>
                  <c:pt idx="3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Resto de España</c:v>
                  </c:pt>
                  <c:pt idx="2">
                    <c:v>Resto de España</c:v>
                  </c:pt>
                  <c:pt idx="3">
                    <c:v>Unión Europea</c:v>
                  </c:pt>
                </c:lvl>
              </c:multiLvlStrCache>
            </c:multiLvlStrRef>
          </c:cat>
          <c:val>
            <c:numRef>
              <c:f>'2024_ECIMAT'!$C$30:$C$33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0-426E-850F-70CBE26A26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2024_Importes brutos ECIMAT</a:t>
            </a:r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rgbClr val="92D050"/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'2024_ECIMAT'!$A$22:$B$25</c:f>
              <c:multiLvlStrCache>
                <c:ptCount val="4"/>
                <c:lvl>
                  <c:pt idx="0">
                    <c:v>Entidade privada nacional</c:v>
                  </c:pt>
                  <c:pt idx="1">
                    <c:v>Entidade privada nacional</c:v>
                  </c:pt>
                  <c:pt idx="2">
                    <c:v>Organismo público nacional</c:v>
                  </c:pt>
                  <c:pt idx="3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Resto de España</c:v>
                  </c:pt>
                  <c:pt idx="2">
                    <c:v>Resto de España</c:v>
                  </c:pt>
                  <c:pt idx="3">
                    <c:v>Unión Europea</c:v>
                  </c:pt>
                </c:lvl>
              </c:multiLvlStrCache>
            </c:multiLvlStrRef>
          </c:cat>
          <c:val>
            <c:numRef>
              <c:f>'2024_ECIMAT'!$C$22:$C$25</c:f>
              <c:numCache>
                <c:formatCode>#,##0.00\ "€"</c:formatCode>
                <c:ptCount val="4"/>
                <c:pt idx="0">
                  <c:v>100</c:v>
                </c:pt>
                <c:pt idx="1">
                  <c:v>174</c:v>
                </c:pt>
                <c:pt idx="2">
                  <c:v>3362.2644628099183</c:v>
                </c:pt>
                <c:pt idx="3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2-4F83-9BCF-DDEC18925EE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2024_Importes actividades I+D segundo zona xeográfica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'2024_Actividades I+D'!$A$49:$B$58</c:f>
              <c:multiLvlStrCache>
                <c:ptCount val="10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Curso</c:v>
                  </c:pt>
                  <c:pt idx="5">
                    <c:v>Informe</c:v>
                  </c:pt>
                  <c:pt idx="6">
                    <c:v>Contrato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Informe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Comunidade Autónoma</c:v>
                  </c:pt>
                  <c:pt idx="3">
                    <c:v>Resto de España</c:v>
                  </c:pt>
                  <c:pt idx="4">
                    <c:v>Resto de España</c:v>
                  </c:pt>
                  <c:pt idx="5">
                    <c:v>Resto de España</c:v>
                  </c:pt>
                  <c:pt idx="6">
                    <c:v>Resto do mundo</c:v>
                  </c:pt>
                  <c:pt idx="7">
                    <c:v>Resto do mundo</c:v>
                  </c:pt>
                  <c:pt idx="8">
                    <c:v>Unión Europea</c:v>
                  </c:pt>
                  <c:pt idx="9">
                    <c:v>Unión Europea</c:v>
                  </c:pt>
                </c:lvl>
              </c:multiLvlStrCache>
            </c:multiLvlStrRef>
          </c:cat>
          <c:val>
            <c:numRef>
              <c:f>'2024_Actividades I+D'!$D$49:$D$58</c:f>
              <c:numCache>
                <c:formatCode>#,##0.00\ "€"</c:formatCode>
                <c:ptCount val="10"/>
                <c:pt idx="0">
                  <c:v>3730206.03</c:v>
                </c:pt>
                <c:pt idx="1">
                  <c:v>32619.02</c:v>
                </c:pt>
                <c:pt idx="2">
                  <c:v>1050352.81</c:v>
                </c:pt>
                <c:pt idx="3">
                  <c:v>1309600.07</c:v>
                </c:pt>
                <c:pt idx="4">
                  <c:v>13000</c:v>
                </c:pt>
                <c:pt idx="5">
                  <c:v>492032.24999999994</c:v>
                </c:pt>
                <c:pt idx="6">
                  <c:v>127675.41</c:v>
                </c:pt>
                <c:pt idx="7">
                  <c:v>16000</c:v>
                </c:pt>
                <c:pt idx="8">
                  <c:v>753500</c:v>
                </c:pt>
                <c:pt idx="9">
                  <c:v>88829.32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A-4CF0-80CB-A5E61E94B83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2024_Actividades I+D segundo natureza do contratante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'2024_Actividades I+D'!$A$66:$B$78</c:f>
              <c:multiLvlStrCache>
                <c:ptCount val="13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Informe</c:v>
                  </c:pt>
                  <c:pt idx="5">
                    <c:v>Contrato</c:v>
                  </c:pt>
                  <c:pt idx="6">
                    <c:v>Curso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Curso</c:v>
                  </c:pt>
                  <c:pt idx="10">
                    <c:v>Informe</c:v>
                  </c:pt>
                  <c:pt idx="11">
                    <c:v>Contrato</c:v>
                  </c:pt>
                  <c:pt idx="12">
                    <c:v>Informe</c:v>
                  </c:pt>
                </c:lvl>
                <c:lvl>
                  <c:pt idx="0">
                    <c:v>Administración Pública</c:v>
                  </c:pt>
                  <c:pt idx="1">
                    <c:v>Administración Pública</c:v>
                  </c:pt>
                  <c:pt idx="2">
                    <c:v>Administración Pública</c:v>
                  </c:pt>
                  <c:pt idx="3">
                    <c:v>Administración Pública da AGE</c:v>
                  </c:pt>
                  <c:pt idx="4">
                    <c:v>Administración Pública da AGE</c:v>
                  </c:pt>
                  <c:pt idx="5">
                    <c:v>Empresas</c:v>
                  </c:pt>
                  <c:pt idx="6">
                    <c:v>Empresas</c:v>
                  </c:pt>
                  <c:pt idx="7">
                    <c:v>Empresas</c:v>
                  </c:pt>
                  <c:pt idx="8">
                    <c:v>Fundacións / Asociacións</c:v>
                  </c:pt>
                  <c:pt idx="9">
                    <c:v>Fundacións / Asociacións</c:v>
                  </c:pt>
                  <c:pt idx="10">
                    <c:v>Fundacións / Asociacións</c:v>
                  </c:pt>
                  <c:pt idx="11">
                    <c:v>Outros</c:v>
                  </c:pt>
                  <c:pt idx="12">
                    <c:v>Outros</c:v>
                  </c:pt>
                </c:lvl>
              </c:multiLvlStrCache>
            </c:multiLvlStrRef>
          </c:cat>
          <c:val>
            <c:numRef>
              <c:f>'2024_Actividades I+D'!$C$66:$C$78</c:f>
              <c:numCache>
                <c:formatCode>General</c:formatCode>
                <c:ptCount val="13"/>
                <c:pt idx="0">
                  <c:v>12</c:v>
                </c:pt>
                <c:pt idx="1">
                  <c:v>5</c:v>
                </c:pt>
                <c:pt idx="2">
                  <c:v>46</c:v>
                </c:pt>
                <c:pt idx="3">
                  <c:v>2</c:v>
                </c:pt>
                <c:pt idx="4">
                  <c:v>3</c:v>
                </c:pt>
                <c:pt idx="5">
                  <c:v>77</c:v>
                </c:pt>
                <c:pt idx="6">
                  <c:v>9</c:v>
                </c:pt>
                <c:pt idx="7">
                  <c:v>507</c:v>
                </c:pt>
                <c:pt idx="8">
                  <c:v>32</c:v>
                </c:pt>
                <c:pt idx="9">
                  <c:v>6</c:v>
                </c:pt>
                <c:pt idx="10">
                  <c:v>30</c:v>
                </c:pt>
                <c:pt idx="11">
                  <c:v>3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3-4FB3-8C4A-B9B61D7C97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2024_Actividades I+D segundo natureza do contratante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'2024_Actividades I+D'!$A$66:$B$78</c:f>
              <c:multiLvlStrCache>
                <c:ptCount val="13"/>
                <c:lvl>
                  <c:pt idx="0">
                    <c:v>Contrato</c:v>
                  </c:pt>
                  <c:pt idx="1">
                    <c:v>Curso</c:v>
                  </c:pt>
                  <c:pt idx="2">
                    <c:v>Informe</c:v>
                  </c:pt>
                  <c:pt idx="3">
                    <c:v>Contrato</c:v>
                  </c:pt>
                  <c:pt idx="4">
                    <c:v>Informe</c:v>
                  </c:pt>
                  <c:pt idx="5">
                    <c:v>Contrato</c:v>
                  </c:pt>
                  <c:pt idx="6">
                    <c:v>Curso</c:v>
                  </c:pt>
                  <c:pt idx="7">
                    <c:v>Informe</c:v>
                  </c:pt>
                  <c:pt idx="8">
                    <c:v>Contrato</c:v>
                  </c:pt>
                  <c:pt idx="9">
                    <c:v>Curso</c:v>
                  </c:pt>
                  <c:pt idx="10">
                    <c:v>Informe</c:v>
                  </c:pt>
                  <c:pt idx="11">
                    <c:v>Contrato</c:v>
                  </c:pt>
                  <c:pt idx="12">
                    <c:v>Informe</c:v>
                  </c:pt>
                </c:lvl>
                <c:lvl>
                  <c:pt idx="0">
                    <c:v>Administración Pública</c:v>
                  </c:pt>
                  <c:pt idx="1">
                    <c:v>Administración Pública</c:v>
                  </c:pt>
                  <c:pt idx="2">
                    <c:v>Administración Pública</c:v>
                  </c:pt>
                  <c:pt idx="3">
                    <c:v>Administración Pública da AGE</c:v>
                  </c:pt>
                  <c:pt idx="4">
                    <c:v>Administración Pública da AGE</c:v>
                  </c:pt>
                  <c:pt idx="5">
                    <c:v>Empresas</c:v>
                  </c:pt>
                  <c:pt idx="6">
                    <c:v>Empresas</c:v>
                  </c:pt>
                  <c:pt idx="7">
                    <c:v>Empresas</c:v>
                  </c:pt>
                  <c:pt idx="8">
                    <c:v>Fundacións / Asociacións</c:v>
                  </c:pt>
                  <c:pt idx="9">
                    <c:v>Fundacións / Asociacións</c:v>
                  </c:pt>
                  <c:pt idx="10">
                    <c:v>Fundacións / Asociacións</c:v>
                  </c:pt>
                  <c:pt idx="11">
                    <c:v>Outros</c:v>
                  </c:pt>
                  <c:pt idx="12">
                    <c:v>Outros</c:v>
                  </c:pt>
                </c:lvl>
              </c:multiLvlStrCache>
            </c:multiLvlStrRef>
          </c:cat>
          <c:val>
            <c:numRef>
              <c:f>'2024_Actividades I+D'!$D$66:$D$78</c:f>
              <c:numCache>
                <c:formatCode>#,##0.00\ "€"</c:formatCode>
                <c:ptCount val="13"/>
                <c:pt idx="0">
                  <c:v>303969.91999999998</c:v>
                </c:pt>
                <c:pt idx="1">
                  <c:v>14994</c:v>
                </c:pt>
                <c:pt idx="2">
                  <c:v>286931.31999999989</c:v>
                </c:pt>
                <c:pt idx="3">
                  <c:v>53115</c:v>
                </c:pt>
                <c:pt idx="4">
                  <c:v>20000</c:v>
                </c:pt>
                <c:pt idx="5">
                  <c:v>4171422.5500000003</c:v>
                </c:pt>
                <c:pt idx="6">
                  <c:v>18378</c:v>
                </c:pt>
                <c:pt idx="7">
                  <c:v>1195636.6100000001</c:v>
                </c:pt>
                <c:pt idx="8">
                  <c:v>1267298.6299999997</c:v>
                </c:pt>
                <c:pt idx="9">
                  <c:v>12247.02</c:v>
                </c:pt>
                <c:pt idx="10">
                  <c:v>97136.449999999983</c:v>
                </c:pt>
                <c:pt idx="11">
                  <c:v>125175.41</c:v>
                </c:pt>
                <c:pt idx="12">
                  <c:v>47510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50-454A-875B-14903D918E5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03319648"/>
        <c:axId val="1258835072"/>
      </c:barChart>
      <c:catAx>
        <c:axId val="20033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1258835072"/>
        <c:crosses val="autoZero"/>
        <c:auto val="1"/>
        <c:lblAlgn val="ctr"/>
        <c:lblOffset val="100"/>
        <c:noMultiLvlLbl val="0"/>
      </c:catAx>
      <c:valAx>
        <c:axId val="12588350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2003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recursos captados centros singulares sobre total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'2024_Centros singulares I+D'!$A$18:$A$20</c:f>
              <c:strCache>
                <c:ptCount val="3"/>
                <c:pt idx="0">
                  <c:v>Contrato</c:v>
                </c:pt>
                <c:pt idx="1">
                  <c:v>Curso</c:v>
                </c:pt>
                <c:pt idx="2">
                  <c:v>Informe</c:v>
                </c:pt>
              </c:strCache>
            </c:strRef>
          </c:cat>
          <c:val>
            <c:numRef>
              <c:f>'2024_Centros singulares I+D'!$F$18:$F$20</c:f>
              <c:numCache>
                <c:formatCode>0.00%</c:formatCode>
                <c:ptCount val="3"/>
                <c:pt idx="0">
                  <c:v>0.5</c:v>
                </c:pt>
                <c:pt idx="1">
                  <c:v>0.35</c:v>
                </c:pt>
                <c:pt idx="2">
                  <c:v>0.47483221476510068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0-4FA0-91D5-8E2D661F50C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032063"/>
        <c:axId val="6029567"/>
      </c:barChart>
      <c:catAx>
        <c:axId val="6032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029567"/>
        <c:crosses val="autoZero"/>
        <c:auto val="1"/>
        <c:lblAlgn val="ctr"/>
        <c:lblOffset val="100"/>
        <c:noMultiLvlLbl val="0"/>
      </c:catAx>
      <c:valAx>
        <c:axId val="602956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03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2024_Importes brutos CACTI</a:t>
            </a:r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'2024_CACTI'!$C$23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'2024_CACTI'!$A$24:$B$29</c:f>
              <c:multiLvlStrCache>
                <c:ptCount val="6"/>
                <c:lvl>
                  <c:pt idx="0">
                    <c:v>Entidade privada nacional</c:v>
                  </c:pt>
                  <c:pt idx="1">
                    <c:v>Organismo público nacional</c:v>
                  </c:pt>
                  <c:pt idx="2">
                    <c:v>Entidade privada nacional</c:v>
                  </c:pt>
                  <c:pt idx="3">
                    <c:v>Organismo público nacional</c:v>
                  </c:pt>
                  <c:pt idx="4">
                    <c:v>Entidade privada internacional</c:v>
                  </c:pt>
                  <c:pt idx="5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Resto de España</c:v>
                  </c:pt>
                  <c:pt idx="4">
                    <c:v>Unión Europea</c:v>
                  </c:pt>
                  <c:pt idx="5">
                    <c:v>Unión Europea</c:v>
                  </c:pt>
                </c:lvl>
              </c:multiLvlStrCache>
            </c:multiLvlStrRef>
          </c:cat>
          <c:val>
            <c:numRef>
              <c:f>'2024_CACTI'!$C$24:$C$29</c:f>
              <c:numCache>
                <c:formatCode>#,##0.00\ "€"</c:formatCode>
                <c:ptCount val="6"/>
                <c:pt idx="0">
                  <c:v>40165.966942148749</c:v>
                </c:pt>
                <c:pt idx="1">
                  <c:v>8320.7438016528922</c:v>
                </c:pt>
                <c:pt idx="2">
                  <c:v>3588.0991735537191</c:v>
                </c:pt>
                <c:pt idx="3">
                  <c:v>23076.364132231403</c:v>
                </c:pt>
                <c:pt idx="4">
                  <c:v>12523.751239669424</c:v>
                </c:pt>
                <c:pt idx="5">
                  <c:v>32438.060000000005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8-4369-982B-4711F66A8F3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#,##0.00\ &quot;€&quot;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 sz="1400" b="1"/>
              <a:t>2024_Nº</a:t>
            </a:r>
            <a:r>
              <a:rPr lang="es-ES" sz="1400" b="1" baseline="0"/>
              <a:t> facturas</a:t>
            </a:r>
            <a:endParaRPr lang="es-ES" sz="1400" b="1"/>
          </a:p>
          <a:p>
            <a:pPr>
              <a:defRPr sz="1400" b="1"/>
            </a:pPr>
            <a:r>
              <a:rPr lang="es-ES" sz="1400" b="1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'2024_CACTI'!$C$33</c:f>
              <c:strCache>
                <c:ptCount val="1"/>
                <c:pt idx="0">
                  <c:v>Nº facturas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'2024_CACTI'!$A$34:$B$39</c:f>
              <c:multiLvlStrCache>
                <c:ptCount val="6"/>
                <c:lvl>
                  <c:pt idx="0">
                    <c:v>Entidade privada nacional</c:v>
                  </c:pt>
                  <c:pt idx="1">
                    <c:v>Organismo público nacional</c:v>
                  </c:pt>
                  <c:pt idx="2">
                    <c:v>Entidade privada nacional</c:v>
                  </c:pt>
                  <c:pt idx="3">
                    <c:v>Organismo público nacional</c:v>
                  </c:pt>
                  <c:pt idx="4">
                    <c:v>Entidade privada internacional</c:v>
                  </c:pt>
                  <c:pt idx="5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Resto de España</c:v>
                  </c:pt>
                  <c:pt idx="4">
                    <c:v>Unión Europea</c:v>
                  </c:pt>
                  <c:pt idx="5">
                    <c:v>Unión Europea</c:v>
                  </c:pt>
                </c:lvl>
              </c:multiLvlStrCache>
            </c:multiLvlStrRef>
          </c:cat>
          <c:val>
            <c:numRef>
              <c:f>'2024_CACTI'!$C$34:$C$39</c:f>
              <c:numCache>
                <c:formatCode>General</c:formatCode>
                <c:ptCount val="6"/>
                <c:pt idx="0">
                  <c:v>16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9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4-487D-9E48-12FA606054F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0661312"/>
        <c:axId val="143298272"/>
      </c:barChart>
      <c:catAx>
        <c:axId val="7066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98272"/>
        <c:crosses val="autoZero"/>
        <c:auto val="1"/>
        <c:lblAlgn val="ctr"/>
        <c:lblOffset val="100"/>
        <c:noMultiLvlLbl val="0"/>
      </c:catAx>
      <c:valAx>
        <c:axId val="143298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66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2024_Facturación bruta CINBIO</a:t>
            </a:r>
          </a:p>
          <a:p>
            <a:pPr>
              <a:defRPr/>
            </a:pPr>
            <a:r>
              <a:rPr lang="es-ES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37-4A0D-909D-B257F30BF35B}"/>
                </c:ext>
              </c:extLst>
            </c:dLbl>
            <c:dLbl>
              <c:idx val="1"/>
              <c:layout>
                <c:manualLayout>
                  <c:x val="-1.017811704834605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7-4A0D-909D-B257F30BF35B}"/>
                </c:ext>
              </c:extLst>
            </c:dLbl>
            <c:dLbl>
              <c:idx val="2"/>
              <c:layout>
                <c:manualLayout>
                  <c:x val="0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37-4A0D-909D-B257F30BF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'2024_CINBIO'!$A$19:$B$22</c:f>
              <c:multiLvlStrCache>
                <c:ptCount val="4"/>
                <c:lvl>
                  <c:pt idx="0">
                    <c:v>Entidade privada nacional</c:v>
                  </c:pt>
                  <c:pt idx="1">
                    <c:v>Organismo público nacional</c:v>
                  </c:pt>
                  <c:pt idx="2">
                    <c:v>Organismo público nacional</c:v>
                  </c:pt>
                  <c:pt idx="3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Unión Europa</c:v>
                  </c:pt>
                </c:lvl>
              </c:multiLvlStrCache>
            </c:multiLvlStrRef>
          </c:cat>
          <c:val>
            <c:numRef>
              <c:f>'2024_CINBIO'!$C$19:$C$22</c:f>
              <c:numCache>
                <c:formatCode>#,##0.00\ "€"</c:formatCode>
                <c:ptCount val="4"/>
                <c:pt idx="0">
                  <c:v>5528.181818181818</c:v>
                </c:pt>
                <c:pt idx="1">
                  <c:v>261.56198347107443</c:v>
                </c:pt>
                <c:pt idx="2">
                  <c:v>315.11570247933889</c:v>
                </c:pt>
                <c:pt idx="3">
                  <c:v>835.29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7-4A0D-909D-B257F30B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120432"/>
        <c:axId val="145687328"/>
        <c:axId val="0"/>
      </c:bar3DChart>
      <c:catAx>
        <c:axId val="1581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687328"/>
        <c:crosses val="autoZero"/>
        <c:auto val="1"/>
        <c:lblAlgn val="ctr"/>
        <c:lblOffset val="100"/>
        <c:noMultiLvlLbl val="0"/>
      </c:catAx>
      <c:valAx>
        <c:axId val="14568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2023_Nº facturas CINBIO</a:t>
            </a:r>
          </a:p>
          <a:p>
            <a:pPr>
              <a:defRPr/>
            </a:pPr>
            <a:r>
              <a:rPr lang="es-ES"/>
              <a:t>Ámbito xeográfico e natureza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5267175572519083E-2"/>
                  <c:y val="-7.407407407407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A2-4713-8561-939E53EC7E84}"/>
                </c:ext>
              </c:extLst>
            </c:dLbl>
            <c:dLbl>
              <c:idx val="1"/>
              <c:layout>
                <c:manualLayout>
                  <c:x val="3.0534351145038073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A2-4713-8561-939E53EC7E84}"/>
                </c:ext>
              </c:extLst>
            </c:dLbl>
            <c:dLbl>
              <c:idx val="2"/>
              <c:layout>
                <c:manualLayout>
                  <c:x val="1.5267175572518991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A2-4713-8561-939E53EC7E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'2024_CINBIO'!$A$27:$B$30</c:f>
              <c:multiLvlStrCache>
                <c:ptCount val="4"/>
                <c:lvl>
                  <c:pt idx="0">
                    <c:v>Entidade privada nacional</c:v>
                  </c:pt>
                  <c:pt idx="1">
                    <c:v>Organismo público nacional</c:v>
                  </c:pt>
                  <c:pt idx="2">
                    <c:v>Organismo público nacional</c:v>
                  </c:pt>
                  <c:pt idx="3">
                    <c:v>Organismo público internacional</c:v>
                  </c:pt>
                </c:lvl>
                <c:lvl>
                  <c:pt idx="0">
                    <c:v>Comunidade Autónoma</c:v>
                  </c:pt>
                  <c:pt idx="1">
                    <c:v>Comunidade Autónoma</c:v>
                  </c:pt>
                  <c:pt idx="2">
                    <c:v>Resto de España</c:v>
                  </c:pt>
                  <c:pt idx="3">
                    <c:v>Unión Europa</c:v>
                  </c:pt>
                </c:lvl>
              </c:multiLvlStrCache>
            </c:multiLvlStrRef>
          </c:cat>
          <c:val>
            <c:numRef>
              <c:f>'2024_CINBIO'!$C$27:$C$30</c:f>
              <c:numCache>
                <c:formatCode>General</c:formatCode>
                <c:ptCount val="4"/>
                <c:pt idx="0">
                  <c:v>23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A2-4713-8561-939E53EC7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120432"/>
        <c:axId val="145687328"/>
        <c:axId val="0"/>
      </c:bar3DChart>
      <c:catAx>
        <c:axId val="1581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687328"/>
        <c:crosses val="autoZero"/>
        <c:auto val="1"/>
        <c:lblAlgn val="ctr"/>
        <c:lblOffset val="100"/>
        <c:noMultiLvlLbl val="0"/>
      </c:catAx>
      <c:valAx>
        <c:axId val="14568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38102</xdr:colOff>
      <xdr:row>0</xdr:row>
      <xdr:rowOff>66675</xdr:rowOff>
    </xdr:from>
    <xdr:to>
      <xdr:col>0</xdr:col>
      <xdr:colOff>2600326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3CA8E31-226B-46F3-8766-3A36916B3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66675"/>
          <a:ext cx="256222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9524</xdr:colOff>
      <xdr:row>19</xdr:row>
      <xdr:rowOff>9525</xdr:rowOff>
    </xdr:from>
    <xdr:ext cx="6143625" cy="2755631"/>
    <xdr:pic>
      <xdr:nvPicPr>
        <xdr:cNvPr id="3" name="Imagen 2">
          <a:extLst>
            <a:ext uri="{FF2B5EF4-FFF2-40B4-BE49-F238E27FC236}">
              <a16:creationId xmlns:a16="http://schemas.microsoft.com/office/drawing/2014/main" id="{1DFC1874-AA4D-495F-B5AE-754B2DB14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11624" y="4391025"/>
          <a:ext cx="6143625" cy="2755631"/>
        </a:xfrm>
        <a:prstGeom prst="rect">
          <a:avLst/>
        </a:prstGeom>
      </xdr:spPr>
    </xdr:pic>
    <xdr:clientData/>
  </xdr:oneCellAnchor>
  <xdr:twoCellAnchor editAs="oneCell">
    <xdr:from>
      <xdr:col>12</xdr:col>
      <xdr:colOff>866775</xdr:colOff>
      <xdr:row>33</xdr:row>
      <xdr:rowOff>95250</xdr:rowOff>
    </xdr:from>
    <xdr:to>
      <xdr:col>23</xdr:col>
      <xdr:colOff>626069</xdr:colOff>
      <xdr:row>45</xdr:row>
      <xdr:rowOff>177784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A08331-25DC-4205-85A8-DDA0D08C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92575" y="7334250"/>
          <a:ext cx="8644877" cy="2559034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11</xdr:col>
      <xdr:colOff>504824</xdr:colOff>
      <xdr:row>62</xdr:row>
      <xdr:rowOff>157163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CEC32BB-7847-4DBF-9673-D82065F3D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47</xdr:row>
      <xdr:rowOff>0</xdr:rowOff>
    </xdr:from>
    <xdr:to>
      <xdr:col>21</xdr:col>
      <xdr:colOff>714375</xdr:colOff>
      <xdr:row>62</xdr:row>
      <xdr:rowOff>157163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63CE9ED-86EE-4832-A8BD-04AB1A0FD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447675</xdr:colOff>
      <xdr:row>63</xdr:row>
      <xdr:rowOff>161925</xdr:rowOff>
    </xdr:from>
    <xdr:to>
      <xdr:col>14</xdr:col>
      <xdr:colOff>219075</xdr:colOff>
      <xdr:row>83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2D48D1D-9142-438D-A838-1BFFB7F58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7</xdr:col>
      <xdr:colOff>742950</xdr:colOff>
      <xdr:row>105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01B368F-D119-4FE3-B054-133702676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123825</xdr:rowOff>
    </xdr:from>
    <xdr:to>
      <xdr:col>1</xdr:col>
      <xdr:colOff>1733551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CC32DC0-6522-486D-B35E-CB76A1F75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2895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15</xdr:row>
      <xdr:rowOff>57150</xdr:rowOff>
    </xdr:from>
    <xdr:to>
      <xdr:col>14</xdr:col>
      <xdr:colOff>733425</xdr:colOff>
      <xdr:row>29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E1E1F56-3E90-49A9-82A1-A210D9964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66675</xdr:rowOff>
    </xdr:from>
    <xdr:to>
      <xdr:col>1</xdr:col>
      <xdr:colOff>409575</xdr:colOff>
      <xdr:row>0</xdr:row>
      <xdr:rowOff>514350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4F10A5A-6AFC-4360-B24C-6F1A33E49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66675"/>
          <a:ext cx="309562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66675</xdr:rowOff>
    </xdr:from>
    <xdr:to>
      <xdr:col>1</xdr:col>
      <xdr:colOff>552450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4AEB426-4AE1-4588-86F1-40425D410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263842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104775</xdr:rowOff>
    </xdr:from>
    <xdr:to>
      <xdr:col>1</xdr:col>
      <xdr:colOff>733425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7A887B6-F414-4995-8DA6-45D52836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104775"/>
          <a:ext cx="1409701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1162050</xdr:colOff>
      <xdr:row>21</xdr:row>
      <xdr:rowOff>142875</xdr:rowOff>
    </xdr:from>
    <xdr:to>
      <xdr:col>12</xdr:col>
      <xdr:colOff>742951</xdr:colOff>
      <xdr:row>34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3782F7-1066-4D29-9242-4A37E6432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</xdr:colOff>
      <xdr:row>36</xdr:row>
      <xdr:rowOff>0</xdr:rowOff>
    </xdr:from>
    <xdr:to>
      <xdr:col>13</xdr:col>
      <xdr:colOff>19051</xdr:colOff>
      <xdr:row>48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7C5003-C112-4A84-9B44-6AF7E399D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0</xdr:row>
      <xdr:rowOff>85725</xdr:rowOff>
    </xdr:from>
    <xdr:to>
      <xdr:col>1</xdr:col>
      <xdr:colOff>733425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91DCB73-C807-4D90-913F-BE0ADFDF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8" y="85725"/>
          <a:ext cx="275272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12</xdr:col>
      <xdr:colOff>190500</xdr:colOff>
      <xdr:row>31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AA45CF3-DEAC-428D-9439-3982207BC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723900</xdr:colOff>
      <xdr:row>33</xdr:row>
      <xdr:rowOff>9525</xdr:rowOff>
    </xdr:from>
    <xdr:to>
      <xdr:col>12</xdr:col>
      <xdr:colOff>38100</xdr:colOff>
      <xdr:row>47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2A1DBC3-BBAF-423A-BAEA-4DE7F5AED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142875</xdr:rowOff>
    </xdr:from>
    <xdr:to>
      <xdr:col>2</xdr:col>
      <xdr:colOff>257175</xdr:colOff>
      <xdr:row>0</xdr:row>
      <xdr:rowOff>705192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58D5A2F-B5C1-4349-B1F9-5F3EA53F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42875"/>
          <a:ext cx="3047999" cy="562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13</xdr:row>
      <xdr:rowOff>171450</xdr:rowOff>
    </xdr:from>
    <xdr:to>
      <xdr:col>12</xdr:col>
      <xdr:colOff>361950</xdr:colOff>
      <xdr:row>28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5BA995C-003F-4798-8BCD-C4AC8E437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104775</xdr:rowOff>
    </xdr:from>
    <xdr:to>
      <xdr:col>1</xdr:col>
      <xdr:colOff>304800</xdr:colOff>
      <xdr:row>0</xdr:row>
      <xdr:rowOff>552450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DCC5AF4-6BD0-464B-BB64-A3B3B74DD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04775"/>
          <a:ext cx="252412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2295525</xdr:colOff>
      <xdr:row>36</xdr:row>
      <xdr:rowOff>19050</xdr:rowOff>
    </xdr:from>
    <xdr:to>
      <xdr:col>5</xdr:col>
      <xdr:colOff>828676</xdr:colOff>
      <xdr:row>50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02E57E-9E73-4545-A15C-716A4051D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1171575</xdr:colOff>
      <xdr:row>22</xdr:row>
      <xdr:rowOff>9525</xdr:rowOff>
    </xdr:from>
    <xdr:to>
      <xdr:col>11</xdr:col>
      <xdr:colOff>1285876</xdr:colOff>
      <xdr:row>36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31496E5-4D80-4104-86B9-D24816865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1F7BCF-F08B-463E-87E1-650B02D9EDA4}" name="Tabla610" displayName="Tabla610" ref="A12:M16" totalsRowShown="0" headerRowDxfId="170" dataDxfId="169">
  <autoFilter ref="A12:M16" xr:uid="{3D0E9CF9-340D-4D31-AA6A-726D3C53AD06}"/>
  <tableColumns count="13">
    <tableColumn id="1" xr3:uid="{91BA3EC9-4FBD-4AF5-99B4-1CF9C8B09EEB}" name="Actividades artigo 60 LORU_x000a_(inclúe xestión externa)" dataDxfId="168"/>
    <tableColumn id="2" xr3:uid="{619C9F9B-7D36-4B40-B07C-9FD443EF37DE}" name="Nº actividades" dataDxfId="167"/>
    <tableColumn id="3" xr3:uid="{258BB39D-5F62-4DC6-99B2-F0FE03D7F17C}" name="Importe" dataDxfId="166"/>
    <tableColumn id="4" xr3:uid="{51A4B22E-B805-462D-A3A3-8DD7BA40970D}" name="Nº actividades " dataDxfId="165"/>
    <tableColumn id="5" xr3:uid="{1023538B-4F09-445F-9551-C3D8D59E352A}" name="Importe " dataDxfId="164"/>
    <tableColumn id="6" xr3:uid="{5972EE9A-ABF1-4FB9-BF12-B66B3DEA9D0A}" name="Nº actividades  " dataDxfId="163"/>
    <tableColumn id="7" xr3:uid="{6F54C32B-D71D-4444-8325-DFC55DF28A85}" name="Importe  " dataDxfId="162"/>
    <tableColumn id="8" xr3:uid="{40680D07-C1DA-4131-BCD6-2C26D790E48F}" name="Nº actividades   " dataDxfId="161"/>
    <tableColumn id="9" xr3:uid="{F93C74C7-0512-4B66-BF5D-8E6F456A8414}" name="Importe   " dataDxfId="160"/>
    <tableColumn id="10" xr3:uid="{0AAC9F3D-EE1F-43C9-A395-05DCB75C76DA}" name="Nº actividades    " dataDxfId="159"/>
    <tableColumn id="11" xr3:uid="{E2D6AABA-E0E9-4977-97B4-090BFB007EB5}" name="Importe    " dataDxfId="158"/>
    <tableColumn id="12" xr3:uid="{98C37667-DA51-4897-94F7-90EA9BA5873C}" name="Nº actividades total" dataDxfId="157">
      <calculatedColumnFormula>Tabla610[[#This Row],[Nº actividades]]+Tabla610[[#This Row],[Nº actividades ]]+Tabla610[[#This Row],[Nº actividades  ]]+Tabla610[[#This Row],[Nº actividades   ]]+Tabla610[[#This Row],[Nº actividades    ]]</calculatedColumnFormula>
    </tableColumn>
    <tableColumn id="13" xr3:uid="{A26DE86A-A54D-4F80-818C-E6DE71745BDF}" name="Importes totais" dataDxfId="156">
      <calculatedColumnFormula>Tabla610[[#This Row],[Importe]]+Tabla610[[#This Row],[Importe ]]+Tabla610[[#This Row],[Importe  ]]+Tabla610[[#This Row],[Importe   ]]+Tabla610[[#This Row],[Importe    ]]</calculatedColumnFormula>
    </tableColumn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BC0D4D8-7CD6-444D-8E7F-DA6DF84DBEA3}" name="Tabla19" displayName="Tabla19" ref="H12:L136" totalsRowShown="0" headerRowDxfId="112" dataDxfId="111">
  <autoFilter ref="H12:L136" xr:uid="{017C7698-0DCC-4E6C-9435-6E9E42CF8149}"/>
  <tableColumns count="5">
    <tableColumn id="1" xr3:uid="{221C0C41-5F33-46EF-A6D6-2D0EF49515FF}" name="Código G.I." dataDxfId="110"/>
    <tableColumn id="2" xr3:uid="{C49C435E-80A7-4799-B496-C1D602F8C2CC}" name="Nome G.I." dataDxfId="109"/>
    <tableColumn id="3" xr3:uid="{08593965-BEE5-468D-9E61-77F92F0727A7}" name="Tipo_Actividade" dataDxfId="108"/>
    <tableColumn id="4" xr3:uid="{E185B8D1-838E-422D-BB20-62AE5FF5FA3A}" name="Nº actividades" dataDxfId="107"/>
    <tableColumn id="5" xr3:uid="{767D4DA6-A7C6-451F-A73F-1F83977DCF2B}" name="Importes" dataDxfId="106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4A9ECCD-1CA2-4C12-A456-0FC8A4D78688}" name="Tabla6" displayName="Tabla6" ref="A11:B12" totalsRowShown="0" headerRowDxfId="105" dataDxfId="104">
  <autoFilter ref="A11:B12" xr:uid="{8F733586-A19E-4FCC-A204-6C8BC2D12C38}"/>
  <tableColumns count="2">
    <tableColumn id="1" xr3:uid="{BC40B867-3F16-487E-BDC6-2EDF26DF45F8}" name="Nº solicitudes" dataDxfId="103">
      <calculatedColumnFormula>I20</calculatedColumnFormula>
    </tableColumn>
    <tableColumn id="2" xr3:uid="{67A14B37-0CE8-49EC-A118-F85179833336}" name="Importe medio bruto" dataDxfId="102">
      <calculatedColumnFormula>J20/I20</calculatedColumnFormula>
    </tableColumn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0E09543-4D57-4E7A-8D45-572107D57388}" name="Tabla3" displayName="Tabla3" ref="A15:F20" totalsRowShown="0" headerRowDxfId="101" dataDxfId="100">
  <autoFilter ref="A15:F20" xr:uid="{75AE4C6B-C58F-4419-9196-074286936ED4}"/>
  <tableColumns count="6">
    <tableColumn id="1" xr3:uid="{E0BD9995-B908-43D4-B9A7-CAFD1873EDF1}" name="Tipo_usuario" dataDxfId="99"/>
    <tableColumn id="2" xr3:uid="{19B68F1B-732C-45AE-A8AD-C23C44713997}" name="Nª usuarios/as" dataDxfId="98"/>
    <tableColumn id="3" xr3:uid="{EE750192-9A95-4897-9B1C-480712715E63}" name="Importe" dataDxfId="97"/>
    <tableColumn id="4" xr3:uid="{94660108-5AC9-4C7E-B150-F0319721D07D}" name="IVE" dataDxfId="96"/>
    <tableColumn id="5" xr3:uid="{827F3FFB-857F-4CCE-AB0D-F108CFDD6794}" name="Total facturación" dataDxfId="95"/>
    <tableColumn id="6" xr3:uid="{B6ED49AB-BA9A-44E6-B137-2EBE3FE26583}" name="% tipo usuario/a" dataDxfId="94" dataCellStyle="Porcentaje">
      <calculatedColumnFormula>Tabla3[[#This Row],[Nª usuarios/as]]/$B$20</calculatedColumnFormula>
    </tableColumn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D3F010C-D086-4EC3-AF86-2CBA4B783E58}" name="Tabla414" displayName="Tabla414" ref="H15:M20" totalsRowShown="0" headerRowDxfId="93" dataDxfId="92">
  <autoFilter ref="H15:M20" xr:uid="{B51CA0A5-AE06-46C3-88B4-371388C67B48}"/>
  <tableColumns count="6">
    <tableColumn id="1" xr3:uid="{6DB5EA88-494E-4AF6-B15B-D7E1D88D9BC2}" name="Facturación por tipoloxía" dataDxfId="91"/>
    <tableColumn id="2" xr3:uid="{0A73FAB4-9999-4383-AC91-7F76340AC043}" name="Nº facturas" dataDxfId="90"/>
    <tableColumn id="3" xr3:uid="{CD6142C2-0C49-4720-B450-E5FD3224D5FC}" name="Importe" dataDxfId="89"/>
    <tableColumn id="4" xr3:uid="{18C79523-2F3F-4438-8027-92C9DA3046E8}" name="IVE" dataDxfId="88"/>
    <tableColumn id="5" xr3:uid="{FFA06593-90AE-4C30-BCB5-55F5ED7228EF}" name="Total facturación" dataDxfId="87"/>
    <tableColumn id="6" xr3:uid="{430D8122-44F1-4367-845F-65569F885036}" name="% importe sobre total" dataDxfId="86" dataCellStyle="Porcentaje">
      <calculatedColumnFormula>Tabla414[[#This Row],[Importe]]/$J$20</calculatedColumnFormula>
    </tableColumn>
  </tableColumns>
  <tableStyleInfo name="TableStyleMedium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CF6DAC5-6C04-4CBF-AFAC-3BA089F2FB79}" name="Tabla515" displayName="Tabla515" ref="A23:E30" totalsRowShown="0" headerRowDxfId="85" dataDxfId="84">
  <autoFilter ref="A23:E30" xr:uid="{F7334870-4E67-4A04-A28F-FA6ECEF1B15C}"/>
  <tableColumns count="5">
    <tableColumn id="1" xr3:uid="{EF531132-C43B-4CC8-BF3C-2866DBC69809}" name="Importes por ámbito xeográfico" dataDxfId="83"/>
    <tableColumn id="2" xr3:uid="{5602CEA2-0114-44CC-ABB2-32E335468B77}" name="Tipo" dataDxfId="82"/>
    <tableColumn id="3" xr3:uid="{27D58368-0BDD-492D-9567-D3C3C3B8568A}" name="Importe" dataDxfId="81"/>
    <tableColumn id="4" xr3:uid="{925795CB-6C11-47AB-B3E0-8067DD3EB241}" name="IVE" dataDxfId="80"/>
    <tableColumn id="5" xr3:uid="{9ECDDC95-22F5-4EDB-90EF-829B3CD87536}" name="Total facturación" dataDxfId="79">
      <calculatedColumnFormula>SUM(Tabla515[[#This Row],[Importe]:[IVE]])</calculatedColumnFormula>
    </tableColumn>
  </tableColumns>
  <tableStyleInfo name="TableStyleMedium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07773BA-DE88-4FF7-AF2C-97EE67D78B43}" name="Tabla7" displayName="Tabla7" ref="A33:C40" totalsRowShown="0" headerRowDxfId="78" dataDxfId="77">
  <autoFilter ref="A33:C40" xr:uid="{FAB5C837-91A0-458B-9BA3-BD935A2FFB45}"/>
  <tableColumns count="3">
    <tableColumn id="1" xr3:uid="{2296CFCA-2216-4568-A076-A7142A1605F0}" name="Facturas por ámbito xeográfico" dataDxfId="76"/>
    <tableColumn id="2" xr3:uid="{8C8EE40D-08F9-4CB9-B023-A0A03E8DAF1F}" name="Tipo" dataDxfId="75"/>
    <tableColumn id="3" xr3:uid="{22B06F20-71CA-4E67-9BFA-FEC68C36160B}" name="Nº facturas" dataDxfId="74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4147FDF-EA09-42BD-A329-CAB4CA6CA087}" name="Tabla217" displayName="Tabla217" ref="A11:F15" totalsRowShown="0" headerRowDxfId="73" dataDxfId="72">
  <autoFilter ref="A11:F15" xr:uid="{EBA17F85-91B1-4CFA-8196-42D0834224B9}"/>
  <tableColumns count="6">
    <tableColumn id="1" xr3:uid="{C1F1CD6A-8A35-476F-BE8E-8B87EF3CB554}" name="Tipo usuario/a" dataDxfId="71"/>
    <tableColumn id="2" xr3:uid="{3D35B8F5-7306-4C5C-98CD-D38EC0218D58}" name="Nº usuarios/as" dataDxfId="70"/>
    <tableColumn id="3" xr3:uid="{C5F08D4E-A47F-4C35-B6FB-1766DBDB144D}" name="Importe" dataDxfId="69"/>
    <tableColumn id="4" xr3:uid="{D8BED2FC-35EB-4A60-BACE-76D6B81C4852}" name="IVE" dataDxfId="68"/>
    <tableColumn id="5" xr3:uid="{A1392BDF-1E99-4B31-8BC5-6A9859709F78}" name="Total importe" dataDxfId="67">
      <calculatedColumnFormula>SUM(Tabla217[[#This Row],[Importe]:[IVE]])</calculatedColumnFormula>
    </tableColumn>
    <tableColumn id="6" xr3:uid="{85E8CBB5-6915-4B79-8520-60029AEBC0B7}" name="% facturación" dataDxfId="66" dataCellStyle="Porcentaje">
      <calculatedColumnFormula>Tabla217[[#This Row],[Importe]]/$C$15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E088B08-075B-4ACC-A501-875985E1BB61}" name="Tabla24" displayName="Tabla24" ref="H11:I12" totalsRowShown="0" headerRowDxfId="65" dataDxfId="64">
  <autoFilter ref="H11:I12" xr:uid="{D93EAB3B-4D34-42FE-BBF0-F941C6F94F62}"/>
  <tableColumns count="2">
    <tableColumn id="1" xr3:uid="{15890C3E-9F03-4628-8FA6-2F1551F530EE}" name="Nº solicitudes" dataDxfId="63">
      <calculatedColumnFormula>C31</calculatedColumnFormula>
    </tableColumn>
    <tableColumn id="2" xr3:uid="{6CAFF548-7429-46E3-97E7-CD426A7B92D0}" name="Importe medio bruto" dataDxfId="62">
      <calculatedColumnFormula>C15/Tabla24[[#This Row],[Nº solicitudes]]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8463A5B-3E26-4271-BAFD-790097242AE2}" name="Tabla419" displayName="Tabla419" ref="A18:E23" totalsRowShown="0" headerRowDxfId="61" dataDxfId="60">
  <autoFilter ref="A18:E23" xr:uid="{B0AB31E8-5F3E-4E6C-A36D-1B567CC7FF43}"/>
  <tableColumns count="5">
    <tableColumn id="1" xr3:uid="{BBC08DD4-F8B2-44B5-B1D0-2BC9C210AB49}" name="Importes por ámbito xeográfico" dataDxfId="59"/>
    <tableColumn id="2" xr3:uid="{C1ADC858-AEDE-4E84-9A57-866791AFD39C}" name="Tipo_entidade" dataDxfId="58"/>
    <tableColumn id="3" xr3:uid="{68CD27A9-27CC-4312-A760-7357F5918B7F}" name="Suma de Importe" dataDxfId="57"/>
    <tableColumn id="4" xr3:uid="{A5CEA875-01D7-40C7-A3AC-3DCE0BCA55BA}" name="Suma de IVE" dataDxfId="56"/>
    <tableColumn id="5" xr3:uid="{0A0BADEE-3C9B-4711-B7E1-392CF1B4187E}" name="Suma de Importe Total" dataDxfId="55">
      <calculatedColumnFormula>SUM(Tabla419[[#This Row],[Suma de Importe]:[Suma de IVE]])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39FD2A2-C806-4A62-A150-A735B119D685}" name="Tabla520" displayName="Tabla520" ref="A26:C31" totalsRowShown="0" headerRowDxfId="54" dataDxfId="53">
  <autoFilter ref="A26:C31" xr:uid="{0153F86D-7F86-4512-A9A9-B773EAAD22B9}"/>
  <tableColumns count="3">
    <tableColumn id="1" xr3:uid="{87B39793-6F71-4EFB-8DC9-B298A938A296}" name="Nº facturas por ámbito xeográfico" dataDxfId="52"/>
    <tableColumn id="2" xr3:uid="{AAF02CAA-6F3F-4319-9E6E-0EA253D873E1}" name="Tipo_entidade" dataDxfId="51"/>
    <tableColumn id="3" xr3:uid="{C0A979ED-1CE6-42F6-9364-593CF50AE90A}" name="Recuento de Número Albarán" dataDxfId="5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0E033-6891-42F5-82C9-52CC1174F527}" name="Tabla13" displayName="Tabla13" ref="A25:L33" totalsRowShown="0" headerRowDxfId="155" headerRowBorderDxfId="154" tableBorderDxfId="153">
  <autoFilter ref="A25:L33" xr:uid="{E68C7B2E-B408-4577-B29F-8843862A25B7}"/>
  <tableColumns count="12">
    <tableColumn id="1" xr3:uid="{64B77285-2327-40FA-A017-50580EBB5738}" name="Actividades por ámbito, _x000a_sexo do IP e categoría"/>
    <tableColumn id="2" xr3:uid="{4DFCEDF8-BEBB-40E3-BEC1-B316A89E233B}" name="Homes"/>
    <tableColumn id="3" xr3:uid="{0E707683-1E28-44D5-B153-856DA693EB74}" name="Mulleres"/>
    <tableColumn id="4" xr3:uid="{A450F0DC-E174-41A6-8A16-9AC71A6050A8}" name="Homes "/>
    <tableColumn id="5" xr3:uid="{6B2CFC1B-C3A2-43DB-850C-94D730979072}" name="Mulleres "/>
    <tableColumn id="6" xr3:uid="{18BF9DF4-E188-44EA-8855-66EF62F9F1C6}" name="Homes  "/>
    <tableColumn id="7" xr3:uid="{850BC6CF-FDC9-46BE-9F37-24B1C666F2CB}" name="Mulleres  "/>
    <tableColumn id="8" xr3:uid="{9AC955C7-A9EE-45F4-9DD8-B1C0BCB7D09A}" name="Homes   "/>
    <tableColumn id="9" xr3:uid="{F247E747-6C20-4256-89AB-66DCE8ABD220}" name="Mulleres   "/>
    <tableColumn id="10" xr3:uid="{6C562DBB-8E3A-4D73-AB42-C5F4E32930E2}" name="Homes    "/>
    <tableColumn id="11" xr3:uid="{2E43651E-A3A9-4B3F-B1FA-EA266460287F}" name="Mulleres    "/>
    <tableColumn id="12" xr3:uid="{88FFAB1D-F53C-4484-AD82-AEC35C19152B}" name="Total">
      <calculatedColumnFormula>SUM(Tabla13[[#This Row],[Homes]:[Mulleres    ]])</calculatedColumnFormula>
    </tableColumn>
  </tableColumns>
  <tableStyleInfo name="TableStyleMedium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FA10B0A-E0EA-45BC-976E-66A57A620A10}" name="Tabla2" displayName="Tabla2" ref="A10:F13" totalsRowShown="0" headerRowDxfId="49" dataDxfId="48">
  <autoFilter ref="A10:F13" xr:uid="{AD5E6090-1E2E-4AAC-A746-39EDE12D72FD}"/>
  <tableColumns count="6">
    <tableColumn id="1" xr3:uid="{32A973BD-78A8-483E-B3EB-7F1E8D8DED0E}" name="Tipo usuario/a" dataDxfId="47"/>
    <tableColumn id="2" xr3:uid="{86C14DA6-68BC-4B8A-BA0E-85067E08437C}" name="Nº de usuarios/as" dataDxfId="46"/>
    <tableColumn id="3" xr3:uid="{82C37289-A4FF-44F1-8514-A0A53B80D741}" name="Importe" dataDxfId="45"/>
    <tableColumn id="4" xr3:uid="{B84C956D-CEE4-4458-AA9F-7498D6A618FB}" name="IVE" dataDxfId="44"/>
    <tableColumn id="5" xr3:uid="{54A1AAD5-3D0A-4DF8-9CEF-241A959227D2}" name="Total facturación" dataDxfId="43">
      <calculatedColumnFormula>Tabla2[[#This Row],[Importe]]+Tabla2[[#This Row],[IVE]]</calculatedColumnFormula>
    </tableColumn>
    <tableColumn id="6" xr3:uid="{C04EA19C-D951-45B2-B3FB-33F005510FD9}" name="% facturación" dataDxfId="42" dataCellStyle="Porcentaje">
      <calculatedColumnFormula>Tabla2[[#This Row],[Total facturación]]/$E$13</calculatedColumnFormula>
    </tableColumn>
  </tableColumns>
  <tableStyleInfo name="TableStyleMedium3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3F19B02-9937-46FD-9A1D-6EEEF0C5382B}" name="Tabla4" displayName="Tabla4" ref="H10:I11" totalsRowShown="0" headerRowDxfId="41">
  <autoFilter ref="H10:I11" xr:uid="{704F5F43-960F-4EA2-9F87-7677B03E8938}"/>
  <tableColumns count="2">
    <tableColumn id="1" xr3:uid="{B96BB1C1-22BD-4CC2-9423-7564FD5F1834}" name="Nº solicitudes" dataDxfId="40"/>
    <tableColumn id="2" xr3:uid="{26A05B31-229A-47FF-AD5A-881C34978AB1}" name="Importe medio bruto" dataDxfId="39">
      <calculatedColumnFormula>E13/H11</calculatedColumnFormula>
    </tableColumn>
  </tableColumns>
  <tableStyleInfo name="TableStyleMedium3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B7D1431-EC1E-4D2F-A59A-D583417DF07B}" name="Tabla5" displayName="Tabla5" ref="A16:F19" totalsRowShown="0" headerRowDxfId="38" dataDxfId="37">
  <autoFilter ref="A16:F19" xr:uid="{F66C5FEE-1E4A-4E3D-A760-583279CE7E94}"/>
  <tableColumns count="6">
    <tableColumn id="1" xr3:uid="{884F7F3F-C244-4DA2-8A70-5114CB118B1F}" name="Ámbito xeográfico" dataDxfId="36"/>
    <tableColumn id="2" xr3:uid="{C25B3002-2DD4-4E64-B860-21C2DDB3C9D7}" name="Natureza" dataDxfId="35"/>
    <tableColumn id="3" xr3:uid="{178A7DFB-4A9A-412F-AF7B-A368FE3D264C}" name="Nº facturas" dataDxfId="34"/>
    <tableColumn id="4" xr3:uid="{86146FA9-8B77-4C33-A641-6F84C5BF0A68}" name="Importe" dataDxfId="33"/>
    <tableColumn id="5" xr3:uid="{A33FA271-8C9B-44CF-9D3C-81B5882436CB}" name="IVE" dataDxfId="32"/>
    <tableColumn id="6" xr3:uid="{E5D9DCD0-94AB-463C-A10D-2E1EB71C153E}" name="Total facturación" dataDxfId="31">
      <calculatedColumnFormula>SUM(Tabla5[[#This Row],[Importe]:[IVE]])</calculatedColumnFormula>
    </tableColumn>
  </tableColumns>
  <tableStyleInfo name="TableStyleMedium3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4D2C01-37E3-4777-BE2B-B122ACDE32EE}" name="Tabla721" displayName="Tabla721" ref="A10:B11" totalsRowShown="0" headerRowDxfId="30" dataDxfId="29">
  <autoFilter ref="A10:B11" xr:uid="{A2AAB301-961D-42F3-AF68-0E14C648F0FD}"/>
  <tableColumns count="2">
    <tableColumn id="1" xr3:uid="{A9B6E50A-E5C4-437E-A38C-116F74EA7C00}" name="Nº solicitudes" dataDxfId="28">
      <calculatedColumnFormula>I18</calculatedColumnFormula>
    </tableColumn>
    <tableColumn id="2" xr3:uid="{6AE62EA3-1BB4-4A4B-B4BF-15C5D05B14E5}" name="Importe medio bruto" dataDxfId="27">
      <calculatedColumnFormula>J18/I18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2FB817C-45E0-473B-B913-65B4E6798B02}" name="Tabla322" displayName="Tabla322" ref="H14:M18" totalsRowShown="0" headerRowDxfId="26" dataDxfId="25">
  <autoFilter ref="H14:M18" xr:uid="{0A32C590-ED47-4273-BB69-2D7A40AABABA}"/>
  <tableColumns count="6">
    <tableColumn id="1" xr3:uid="{4DB392DF-0B91-4BEE-956B-3F5CDE34D6B4}" name="Facturación por tipo" dataDxfId="24"/>
    <tableColumn id="2" xr3:uid="{CC6B62FD-3AAB-4CA0-A3F6-112E4401860A}" name="Nª facturas" dataDxfId="23"/>
    <tableColumn id="3" xr3:uid="{FCAF87E0-F76F-43EF-A0F7-7420344440FB}" name="Importe" dataDxfId="22"/>
    <tableColumn id="4" xr3:uid="{ADFC8F39-255D-4D6A-8EC6-9F6C28500CDB}" name="IVE" dataDxfId="21"/>
    <tableColumn id="5" xr3:uid="{63C6F68B-FF44-4F18-B0EB-34BF02D96D97}" name="Total facturación" dataDxfId="20">
      <calculatedColumnFormula>SUM(Tabla322[[#This Row],[Importe]:[IVE]])</calculatedColumnFormula>
    </tableColumn>
    <tableColumn id="6" xr3:uid="{C91ED443-4EEC-4464-A2E6-3C9CB5B67696}" name="% tipo usuario/a" dataDxfId="19" dataCellStyle="Porcentaje">
      <calculatedColumnFormula>Tabla322[[#This Row],[Nª facturas]]/$I$19</calculatedColumnFormula>
    </tableColumn>
  </tableColumns>
  <tableStyleInfo name="TableStyleMedium7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4546145-7FE0-48B9-AE63-48B0AB037DCD}" name="Tabla423" displayName="Tabla423" ref="A21:E26" totalsRowShown="0" headerRowDxfId="18" dataDxfId="17">
  <autoFilter ref="A21:E26" xr:uid="{B4638FAF-D50B-496F-9193-E20BCE423C64}"/>
  <tableColumns count="5">
    <tableColumn id="1" xr3:uid="{5B691304-9F6E-45C2-AC97-A19554F8F326}" name="Importes por ámbito xeográfico" dataDxfId="16"/>
    <tableColumn id="2" xr3:uid="{121F21A5-4E57-440D-BCA8-DEDD6A79C101}" name="Tipo" dataDxfId="15"/>
    <tableColumn id="3" xr3:uid="{B393D373-6126-42C0-93B4-8F74C764FBFF}" name="Importe" dataDxfId="14"/>
    <tableColumn id="4" xr3:uid="{13DB1245-337B-4FD2-BCD4-5431C62984B9}" name="IVE" dataDxfId="13"/>
    <tableColumn id="5" xr3:uid="{FA046873-0D5D-4E6D-BCD9-BCBA47FADE03}" name="Total facturación" dataDxfId="12">
      <calculatedColumnFormula>SUM(Tabla423[[#This Row],[Importe]:[IVE]])</calculatedColumnFormula>
    </tableColumn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95ADB73D-38AE-46A2-A9CF-5CB9BB7D9B13}" name="Tabla524" displayName="Tabla524" ref="A14:E18" totalsRowShown="0" headerRowDxfId="11" dataDxfId="10">
  <autoFilter ref="A14:E18" xr:uid="{76B6A473-D232-460E-9119-0FF5D0B10975}"/>
  <tableColumns count="5">
    <tableColumn id="1" xr3:uid="{22C3B17E-D721-48D4-9EEB-BF13B5F09BF4}" name="Facturación por tipo usuario/a" dataDxfId="9"/>
    <tableColumn id="2" xr3:uid="{28A2D738-6624-4C17-86A1-675E8E4D961B}" name="Nº usuarios/as" dataDxfId="8"/>
    <tableColumn id="3" xr3:uid="{A22341E8-1E8E-46A4-B151-987E01D2E669}" name="Suma de Importe" dataDxfId="7"/>
    <tableColumn id="4" xr3:uid="{CF332D6E-E5B6-4EE6-9007-F02D0C50B5AD}" name="Suma de IVE" dataDxfId="6"/>
    <tableColumn id="5" xr3:uid="{08B7574F-B2F5-46C6-B159-27AAB4E75E3E}" name="Suma de Importe Total" dataDxfId="5">
      <calculatedColumnFormula>SUM(Tabla524[[#This Row],[Suma de Importe]:[Suma de IVE]])</calculatedColumnFormula>
    </tableColumn>
  </tableColumns>
  <tableStyleInfo name="TableStyleMedium7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67CF19D-A158-4658-967F-C615BC6A504A}" name="Tabla625" displayName="Tabla625" ref="A29:C34" totalsRowShown="0" headerRowDxfId="4" dataDxfId="3">
  <autoFilter ref="A29:C34" xr:uid="{DB71CA21-E0A4-46BA-9666-C468DE4E199E}"/>
  <tableColumns count="3">
    <tableColumn id="1" xr3:uid="{45FB7179-8EA0-485E-A866-0C4BA8DDF428}" name="Facturas por ámbito xeográfico" dataDxfId="2"/>
    <tableColumn id="2" xr3:uid="{62E56175-2E21-41AE-B2F1-D67B8AE933D8}" name="Tipo" dataDxfId="1"/>
    <tableColumn id="3" xr3:uid="{3DBC90BC-A924-488E-920C-F337AD5CC3F9}" name="Nº facturas" dataDxfId="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AF6B99B-1500-4231-96BD-EC8426910D95}" name="Tabla14" displayName="Tabla14" ref="A37:L45" totalsRowShown="0">
  <autoFilter ref="A37:L45" xr:uid="{A416E7F1-1E81-4068-80D5-BAB606FC6A97}"/>
  <tableColumns count="12">
    <tableColumn id="1" xr3:uid="{1DF3407D-78E5-4C4A-AD4D-DC86CC9BF438}" name="PDI responsable que realiza a actividade, por ámbito, sexo e categoría"/>
    <tableColumn id="2" xr3:uid="{9AFBD683-1186-4812-AA63-EBA66888825A}" name="Homes"/>
    <tableColumn id="3" xr3:uid="{A6CF10C9-69E1-4BB3-8A25-71E2DD73F7FE}" name="Mulleres"/>
    <tableColumn id="4" xr3:uid="{A37E2594-35CD-442D-92B5-D7D768C31C20}" name="Homes "/>
    <tableColumn id="5" xr3:uid="{9133E45A-B961-4BE6-AC33-65CF66AB949A}" name="Mulleres "/>
    <tableColumn id="6" xr3:uid="{53B11997-224D-4712-B2D8-D704FA3B8448}" name="Homes  "/>
    <tableColumn id="7" xr3:uid="{54C63490-B4B0-4904-8F7B-62EE68C9230F}" name="Mulleres  "/>
    <tableColumn id="8" xr3:uid="{95AECB3A-27E6-4FA9-93AC-370501847734}" name="Homes   "/>
    <tableColumn id="9" xr3:uid="{47B97125-89D1-44D4-A4C2-8F3E6A0F4CF4}" name="Mulleres   "/>
    <tableColumn id="10" xr3:uid="{DB06DD7C-3D93-433C-B11F-E644C57C0B5D}" name="Homes    "/>
    <tableColumn id="11" xr3:uid="{5F5FF951-DBCC-4CB4-B572-2014A6E5AEBF}" name="Mulleres    "/>
    <tableColumn id="12" xr3:uid="{BBFE5B6C-A85A-4F7C-9585-B39E4158DE3C}" name="Total">
      <calculatedColumnFormula>SUM(Tabla14[[#This Row],[Homes]:[Mulleres    ]])</calculatedColumnFormula>
    </tableColumn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316A42-E1E3-4456-8FC4-94A4217C82C0}" name="Tabla15" displayName="Tabla15" ref="A48:D59" totalsRowShown="0" headerRowDxfId="152" dataDxfId="151">
  <autoFilter ref="A48:D59" xr:uid="{BD622B87-DA17-4C52-86FF-C35E6E125EA5}"/>
  <tableColumns count="4">
    <tableColumn id="1" xr3:uid="{31B487FB-6D36-4EB5-B1D7-FBCB8DB28D9C}" name="Actividades segundo zona xeográfica" dataDxfId="150"/>
    <tableColumn id="2" xr3:uid="{67D360D8-58B0-4C88-8376-56508EF2BAE2}" name="Tipo_actividade" dataDxfId="149"/>
    <tableColumn id="3" xr3:uid="{EA48CA1E-4063-4FDC-9D41-459080CE1E13}" name="Nº actividades" dataDxfId="148"/>
    <tableColumn id="4" xr3:uid="{1A665EF8-B8A8-4F5A-A8FF-7DA56C08BDC1}" name="Importe" dataDxfId="147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7E5316-B805-4482-BA7C-1234F9C2ED4E}" name="Tabla16" displayName="Tabla16" ref="A65:D79" totalsRowShown="0" headerRowDxfId="146" dataDxfId="145">
  <autoFilter ref="A65:D79" xr:uid="{2898DA73-C5E5-4BBE-BFF4-300D7E147E11}"/>
  <tableColumns count="4">
    <tableColumn id="1" xr3:uid="{B65BF81D-3021-41EE-B120-B2D9B2F50782}" name="Actividades segundo natureza contratante" dataDxfId="144"/>
    <tableColumn id="2" xr3:uid="{E1DEB8B1-DCB5-4277-A9C7-C8286C562A1A}" name="Tipo_actividade" dataDxfId="143"/>
    <tableColumn id="3" xr3:uid="{5D59297B-19EB-438E-B98A-379DD8545DC7}" name="Nº actividades" dataDxfId="142"/>
    <tableColumn id="4" xr3:uid="{FA408EE1-EB6C-494F-800F-F242EE5433CA}" name="Importe" dataDxfId="141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2BCA167-FE78-4DB0-8ACB-FFF68EB3FA40}" name="Tabla114" displayName="Tabla114" ref="A17:G21" totalsRowShown="0" headerRowDxfId="140" dataDxfId="139">
  <autoFilter ref="A17:G21" xr:uid="{03B4E68D-077A-4F62-B773-F56C0FD7B40D}"/>
  <tableColumns count="7">
    <tableColumn id="1" xr3:uid="{13DF7EEF-BD89-4556-A218-948756656AE1}" name="Tipo" dataDxfId="138"/>
    <tableColumn id="2" xr3:uid="{31C66D9E-7CD7-4CD5-AEAA-090CF81CE436}" name="Nº actividades" dataDxfId="137"/>
    <tableColumn id="3" xr3:uid="{2FCE0CFD-6B86-43B1-BF54-755CB6FDEE6B}" name="Importes" dataDxfId="136"/>
    <tableColumn id="4" xr3:uid="{845CAF84-252C-4DE5-80A5-9FAF692EB2B0}" name="Nº actividades " dataDxfId="135"/>
    <tableColumn id="5" xr3:uid="{89A046CA-21CC-420F-83ED-1E22ADE94DC0}" name="Importes " dataDxfId="134"/>
    <tableColumn id="6" xr3:uid="{A68CE33A-6D14-4245-B870-D1DF945026A8}" name="% sobre total" dataDxfId="133" dataCellStyle="Porcentaje">
      <calculatedColumnFormula>D18/B18</calculatedColumnFormula>
    </tableColumn>
    <tableColumn id="7" xr3:uid="{EFC79650-6ABE-49F4-B0B4-1413D91B572B}" name="% importe sobre total" dataDxfId="132" dataCellStyle="Porcentaje">
      <calculatedColumnFormula>E18/C18</calculatedColumn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E14E6DA-1799-447F-BE63-387E278C7BDC}" name="Tabla1527" displayName="Tabla1527" ref="A43:D63" totalsRowShown="0" headerRowDxfId="131" dataDxfId="130">
  <autoFilter ref="A43:D63" xr:uid="{F20705A2-5001-4A1B-8ACD-B3E6FA2A437D}"/>
  <tableColumns count="4">
    <tableColumn id="1" xr3:uid="{F90F6250-F912-4535-A3EB-3FDB80866C1E}" name="Centro" dataDxfId="129"/>
    <tableColumn id="2" xr3:uid="{C765BB61-DE85-47BF-886B-F6E55BA95A0C}" name="Categoría" dataDxfId="128"/>
    <tableColumn id="3" xr3:uid="{AD8BA627-D39F-49F7-8EE8-8EAB9D937A5C}" name="Nº actividades" dataDxfId="127"/>
    <tableColumn id="4" xr3:uid="{48DA0680-41FD-4439-A0A3-51AA410AE3F3}" name="Importes" dataDxfId="126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FE4746F-0CF5-4307-A344-997F36BA9D30}" name="Tabla328" displayName="Tabla328" ref="A25:D40" totalsRowShown="0" headerRowDxfId="125" dataDxfId="124">
  <autoFilter ref="A25:D40" xr:uid="{84521439-3EA9-4B0A-8E96-ECB702BECFEA}"/>
  <tableColumns count="4">
    <tableColumn id="1" xr3:uid="{3D6CC4C5-F862-49E9-9F49-BF23736333F5}" name="Centro" dataDxfId="123"/>
    <tableColumn id="2" xr3:uid="{E1AFF039-5C57-4050-B3ED-BC00C64F31BF}" name="Tipo_Actividade" dataDxfId="122"/>
    <tableColumn id="3" xr3:uid="{AD456D7E-E120-43CC-87A2-5B6044FA4D7C}" name="Nº actividades" dataDxfId="121"/>
    <tableColumn id="4" xr3:uid="{A5ED65C5-BAD1-4B5C-9164-B510D8E365F6}" name="Importes" dataDxfId="120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DBFBD76-9EB4-4B5D-8714-E9699714568A}" name="Tabla17" displayName="Tabla17" ref="A12:E58" totalsRowShown="0" headerRowDxfId="119" dataDxfId="118">
  <autoFilter ref="A12:E58" xr:uid="{4A0CC136-3028-449A-90A1-1F31F51C5826}"/>
  <tableColumns count="5">
    <tableColumn id="1" xr3:uid="{556B9F7A-9562-402A-962A-3ADBD46C9D22}" name="Campus" dataDxfId="117"/>
    <tableColumn id="2" xr3:uid="{B4DDAAE0-B3F4-4353-9094-160EFF1E67FE}" name="Centro" dataDxfId="116"/>
    <tableColumn id="3" xr3:uid="{821F8AA0-DCFD-4F12-8999-481992941970}" name="Tipo_Actividade" dataDxfId="115"/>
    <tableColumn id="4" xr3:uid="{042F6FAC-8C97-445A-A39D-61EA2A48D072}" name="Nº actividades" dataDxfId="114"/>
    <tableColumn id="5" xr3:uid="{F3BA950F-39BD-46A9-BFF3-1AEA152EA628}" name="Importes" dataDxfId="113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.xml"/><Relationship Id="rId1" Type="http://schemas.openxmlformats.org/officeDocument/2006/relationships/hyperlink" Target="https://secretaria.uvigo.gal/uv/web/transparencia/informe/show/5/36/104" TargetMode="Externa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5.xml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drawing" Target="../drawings/drawing6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drawing" Target="../drawings/drawing7.xml"/><Relationship Id="rId4" Type="http://schemas.openxmlformats.org/officeDocument/2006/relationships/table" Target="../tables/table2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drawing" Target="../drawings/drawing8.xml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977A-32CE-4E7B-AAB7-352DEB88FEEF}">
  <dimension ref="A1:V79"/>
  <sheetViews>
    <sheetView tabSelected="1" zoomScaleNormal="100" workbookViewId="0">
      <selection activeCell="C1" sqref="C1"/>
    </sheetView>
  </sheetViews>
  <sheetFormatPr baseColWidth="10" defaultRowHeight="15" x14ac:dyDescent="0.25"/>
  <cols>
    <col min="1" max="1" width="40.7109375" customWidth="1"/>
    <col min="2" max="2" width="19.140625" customWidth="1"/>
    <col min="3" max="3" width="22.7109375" customWidth="1"/>
    <col min="4" max="4" width="18.85546875" bestFit="1" customWidth="1"/>
    <col min="5" max="5" width="13.140625" bestFit="1" customWidth="1"/>
    <col min="6" max="6" width="19.28515625" bestFit="1" customWidth="1"/>
    <col min="7" max="7" width="13.5703125" bestFit="1" customWidth="1"/>
    <col min="8" max="8" width="19.7109375" bestFit="1" customWidth="1"/>
    <col min="9" max="9" width="14" bestFit="1" customWidth="1"/>
    <col min="10" max="10" width="20.140625" bestFit="1" customWidth="1"/>
    <col min="11" max="11" width="14.42578125" bestFit="1" customWidth="1"/>
    <col min="12" max="12" width="23.140625" bestFit="1" customWidth="1"/>
    <col min="13" max="13" width="19" bestFit="1" customWidth="1"/>
  </cols>
  <sheetData>
    <row r="1" spans="1:22" s="8" customFormat="1" ht="48.75" customHeight="1" thickBot="1" x14ac:dyDescent="0.3">
      <c r="A1" s="1"/>
      <c r="B1" s="1"/>
      <c r="C1" s="2"/>
      <c r="D1" s="2"/>
      <c r="E1" s="3"/>
      <c r="F1" s="3"/>
      <c r="G1" s="4"/>
      <c r="H1" s="4"/>
      <c r="I1" s="4"/>
      <c r="J1" s="4"/>
      <c r="K1" s="5"/>
      <c r="L1" s="5"/>
      <c r="M1" s="6"/>
      <c r="N1" s="6"/>
      <c r="O1" s="6"/>
      <c r="P1" s="6"/>
      <c r="Q1" s="6"/>
      <c r="R1" s="82" t="s">
        <v>0</v>
      </c>
      <c r="S1" s="82"/>
      <c r="T1" s="82"/>
      <c r="U1" s="82"/>
      <c r="V1" s="7"/>
    </row>
    <row r="2" spans="1:22" s="8" customFormat="1" ht="15" customHeight="1" x14ac:dyDescent="0.25">
      <c r="C2" s="9"/>
      <c r="D2" s="9"/>
      <c r="E2" s="10"/>
      <c r="F2" s="10"/>
      <c r="G2" s="11"/>
      <c r="H2" s="11"/>
      <c r="I2" s="11"/>
      <c r="J2" s="11"/>
      <c r="K2" s="12"/>
      <c r="L2" s="12"/>
      <c r="M2" s="13"/>
      <c r="N2" s="13"/>
      <c r="O2" s="13"/>
      <c r="P2" s="13"/>
      <c r="Q2" s="14"/>
      <c r="R2" s="14"/>
      <c r="S2" s="14"/>
      <c r="T2" s="14"/>
      <c r="U2" s="14"/>
    </row>
    <row r="3" spans="1:22" s="8" customFormat="1" ht="15" customHeight="1" x14ac:dyDescent="0.25">
      <c r="A3" s="15" t="s">
        <v>1</v>
      </c>
      <c r="B3" s="16"/>
      <c r="C3" s="9"/>
      <c r="D3" s="9"/>
      <c r="E3" s="10"/>
      <c r="F3" s="10"/>
      <c r="G3" s="11"/>
      <c r="H3" s="11"/>
      <c r="I3" s="11"/>
      <c r="J3" s="11"/>
      <c r="K3" s="12"/>
      <c r="L3" s="12"/>
      <c r="M3" s="13"/>
      <c r="N3" s="13"/>
      <c r="O3" s="13"/>
      <c r="P3" s="13"/>
      <c r="Q3" s="14"/>
      <c r="R3" s="14"/>
      <c r="S3" s="14"/>
      <c r="T3" s="14"/>
      <c r="U3" s="14"/>
    </row>
    <row r="4" spans="1:22" s="8" customFormat="1" ht="15" customHeight="1" x14ac:dyDescent="0.25">
      <c r="A4" s="17" t="s">
        <v>2</v>
      </c>
      <c r="B4" s="18"/>
      <c r="C4" s="9"/>
      <c r="D4" s="9"/>
      <c r="E4" s="10"/>
      <c r="F4" s="10"/>
      <c r="G4" s="11"/>
      <c r="H4" s="11"/>
      <c r="I4" s="11"/>
      <c r="J4" s="11"/>
      <c r="K4" s="12"/>
      <c r="L4" s="12"/>
      <c r="M4" s="13"/>
      <c r="N4" s="13"/>
      <c r="O4" s="13"/>
      <c r="P4" s="13"/>
      <c r="Q4" s="14"/>
      <c r="R4" s="14"/>
      <c r="S4" s="14"/>
      <c r="T4" s="14"/>
      <c r="U4" s="14"/>
    </row>
    <row r="5" spans="1:22" s="8" customFormat="1" ht="15" customHeight="1" x14ac:dyDescent="0.25">
      <c r="A5" s="15" t="s">
        <v>313</v>
      </c>
      <c r="B5" s="16"/>
      <c r="C5" s="9"/>
      <c r="D5" s="9"/>
      <c r="E5" s="10"/>
      <c r="F5" s="10"/>
      <c r="G5" s="11"/>
      <c r="H5" s="11"/>
      <c r="I5" s="11"/>
      <c r="J5" s="11"/>
      <c r="K5" s="12"/>
      <c r="L5" s="12"/>
      <c r="M5" s="13"/>
      <c r="N5" s="13"/>
      <c r="O5" s="13"/>
      <c r="P5" s="13"/>
      <c r="Q5" s="14"/>
      <c r="R5" s="14"/>
      <c r="S5" s="14"/>
      <c r="T5" s="14"/>
      <c r="U5" s="14"/>
    </row>
    <row r="8" spans="1:22" ht="26.25" x14ac:dyDescent="0.25">
      <c r="A8" s="84" t="s">
        <v>3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</row>
    <row r="11" spans="1:22" x14ac:dyDescent="0.25">
      <c r="A11" s="19"/>
      <c r="B11" s="86" t="s">
        <v>4</v>
      </c>
      <c r="C11" s="86"/>
      <c r="D11" s="86" t="s">
        <v>5</v>
      </c>
      <c r="E11" s="86"/>
      <c r="F11" s="86" t="s">
        <v>6</v>
      </c>
      <c r="G11" s="86"/>
      <c r="H11" s="86" t="s">
        <v>7</v>
      </c>
      <c r="I11" s="86"/>
      <c r="J11" s="86" t="s">
        <v>8</v>
      </c>
      <c r="K11" s="86"/>
      <c r="L11" s="19"/>
      <c r="M11" s="19"/>
    </row>
    <row r="12" spans="1:22" ht="30" customHeight="1" x14ac:dyDescent="0.25">
      <c r="A12" s="20" t="s">
        <v>9</v>
      </c>
      <c r="B12" s="21" t="s">
        <v>10</v>
      </c>
      <c r="C12" s="21" t="s">
        <v>11</v>
      </c>
      <c r="D12" s="21" t="s">
        <v>12</v>
      </c>
      <c r="E12" s="21" t="s">
        <v>13</v>
      </c>
      <c r="F12" s="21" t="s">
        <v>14</v>
      </c>
      <c r="G12" s="21" t="s">
        <v>15</v>
      </c>
      <c r="H12" s="21" t="s">
        <v>16</v>
      </c>
      <c r="I12" s="21" t="s">
        <v>17</v>
      </c>
      <c r="J12" s="21" t="s">
        <v>18</v>
      </c>
      <c r="K12" s="21" t="s">
        <v>19</v>
      </c>
      <c r="L12" s="21" t="s">
        <v>20</v>
      </c>
      <c r="M12" s="21" t="s">
        <v>21</v>
      </c>
    </row>
    <row r="13" spans="1:22" x14ac:dyDescent="0.25">
      <c r="A13" s="19" t="s">
        <v>22</v>
      </c>
      <c r="B13" s="19">
        <v>2</v>
      </c>
      <c r="C13" s="22">
        <v>60611.16</v>
      </c>
      <c r="D13" s="19">
        <v>15</v>
      </c>
      <c r="E13" s="22">
        <v>575337.35</v>
      </c>
      <c r="F13" s="19">
        <v>8</v>
      </c>
      <c r="G13" s="22">
        <v>292387.26</v>
      </c>
      <c r="H13" s="19">
        <v>23</v>
      </c>
      <c r="I13" s="22">
        <v>563632.10000000009</v>
      </c>
      <c r="J13" s="19">
        <v>78</v>
      </c>
      <c r="K13" s="22">
        <v>4429013.6399999997</v>
      </c>
      <c r="L13" s="19">
        <f>Tabla610[[#This Row],[Nº actividades]]+Tabla610[[#This Row],[Nº actividades ]]+Tabla610[[#This Row],[Nº actividades  ]]+Tabla610[[#This Row],[Nº actividades   ]]+Tabla610[[#This Row],[Nº actividades    ]]</f>
        <v>126</v>
      </c>
      <c r="M13" s="22">
        <f>Tabla610[[#This Row],[Importe]]+Tabla610[[#This Row],[Importe ]]+Tabla610[[#This Row],[Importe  ]]+Tabla610[[#This Row],[Importe   ]]+Tabla610[[#This Row],[Importe    ]]</f>
        <v>5920981.5099999998</v>
      </c>
    </row>
    <row r="14" spans="1:22" x14ac:dyDescent="0.25">
      <c r="A14" s="19" t="s">
        <v>23</v>
      </c>
      <c r="B14" s="19"/>
      <c r="C14" s="22"/>
      <c r="D14" s="19">
        <v>1</v>
      </c>
      <c r="E14" s="22">
        <v>1650</v>
      </c>
      <c r="F14" s="19"/>
      <c r="G14" s="22"/>
      <c r="H14" s="19">
        <v>11</v>
      </c>
      <c r="I14" s="22">
        <v>34107.020000000004</v>
      </c>
      <c r="J14" s="19">
        <v>8</v>
      </c>
      <c r="K14" s="22">
        <v>9862</v>
      </c>
      <c r="L14" s="19">
        <f>Tabla610[[#This Row],[Nº actividades]]+Tabla610[[#This Row],[Nº actividades ]]+Tabla610[[#This Row],[Nº actividades  ]]+Tabla610[[#This Row],[Nº actividades   ]]+Tabla610[[#This Row],[Nº actividades    ]]</f>
        <v>20</v>
      </c>
      <c r="M14" s="22">
        <f>Tabla610[[#This Row],[Importe]]+Tabla610[[#This Row],[Importe ]]+Tabla610[[#This Row],[Importe  ]]+Tabla610[[#This Row],[Importe   ]]+Tabla610[[#This Row],[Importe    ]]</f>
        <v>45619.020000000004</v>
      </c>
    </row>
    <row r="15" spans="1:22" x14ac:dyDescent="0.25">
      <c r="A15" s="19" t="s">
        <v>24</v>
      </c>
      <c r="B15" s="19">
        <v>12</v>
      </c>
      <c r="C15" s="22">
        <v>55786.87</v>
      </c>
      <c r="D15" s="19">
        <v>27</v>
      </c>
      <c r="E15" s="22">
        <v>217959</v>
      </c>
      <c r="F15" s="19">
        <v>70</v>
      </c>
      <c r="G15" s="22">
        <v>199786.6</v>
      </c>
      <c r="H15" s="19">
        <v>75</v>
      </c>
      <c r="I15" s="22">
        <v>367149.20999999996</v>
      </c>
      <c r="J15" s="19">
        <v>412</v>
      </c>
      <c r="K15" s="22">
        <v>806532.7000000003</v>
      </c>
      <c r="L15" s="19">
        <f>Tabla610[[#This Row],[Nº actividades]]+Tabla610[[#This Row],[Nº actividades ]]+Tabla610[[#This Row],[Nº actividades  ]]+Tabla610[[#This Row],[Nº actividades   ]]+Tabla610[[#This Row],[Nº actividades    ]]</f>
        <v>596</v>
      </c>
      <c r="M15" s="22">
        <f>Tabla610[[#This Row],[Importe]]+Tabla610[[#This Row],[Importe ]]+Tabla610[[#This Row],[Importe  ]]+Tabla610[[#This Row],[Importe   ]]+Tabla610[[#This Row],[Importe    ]]</f>
        <v>1647214.3800000004</v>
      </c>
    </row>
    <row r="16" spans="1:22" x14ac:dyDescent="0.25">
      <c r="A16" s="19" t="s">
        <v>25</v>
      </c>
      <c r="B16" s="19">
        <f t="shared" ref="B16:K16" si="0">SUBTOTAL(109,B13:B15)</f>
        <v>14</v>
      </c>
      <c r="C16" s="22">
        <f t="shared" si="0"/>
        <v>116398.03</v>
      </c>
      <c r="D16" s="19">
        <f t="shared" si="0"/>
        <v>43</v>
      </c>
      <c r="E16" s="22">
        <f t="shared" si="0"/>
        <v>794946.35</v>
      </c>
      <c r="F16" s="19">
        <f t="shared" si="0"/>
        <v>78</v>
      </c>
      <c r="G16" s="22">
        <f t="shared" si="0"/>
        <v>492173.86</v>
      </c>
      <c r="H16" s="19">
        <f t="shared" si="0"/>
        <v>109</v>
      </c>
      <c r="I16" s="22">
        <f t="shared" si="0"/>
        <v>964888.33000000007</v>
      </c>
      <c r="J16" s="19">
        <f t="shared" si="0"/>
        <v>498</v>
      </c>
      <c r="K16" s="22">
        <f t="shared" si="0"/>
        <v>5245408.34</v>
      </c>
      <c r="L16" s="19">
        <f>Tabla610[[#This Row],[Nº actividades]]+Tabla610[[#This Row],[Nº actividades ]]+Tabla610[[#This Row],[Nº actividades  ]]+Tabla610[[#This Row],[Nº actividades   ]]+Tabla610[[#This Row],[Nº actividades    ]]</f>
        <v>742</v>
      </c>
      <c r="M16" s="22">
        <f>Tabla610[[#This Row],[Importe]]+Tabla610[[#This Row],[Importe ]]+Tabla610[[#This Row],[Importe  ]]+Tabla610[[#This Row],[Importe   ]]+Tabla610[[#This Row],[Importe    ]]</f>
        <v>7613814.9100000001</v>
      </c>
    </row>
    <row r="24" spans="1:12" x14ac:dyDescent="0.25">
      <c r="B24" s="83" t="s">
        <v>4</v>
      </c>
      <c r="C24" s="83"/>
      <c r="D24" s="83" t="s">
        <v>5</v>
      </c>
      <c r="E24" s="83"/>
      <c r="F24" s="83" t="s">
        <v>6</v>
      </c>
      <c r="G24" s="83"/>
      <c r="H24" s="83" t="s">
        <v>7</v>
      </c>
      <c r="I24" s="83"/>
      <c r="J24" s="83" t="s">
        <v>8</v>
      </c>
      <c r="K24" s="83"/>
    </row>
    <row r="25" spans="1:12" ht="30" x14ac:dyDescent="0.25">
      <c r="A25" s="23" t="s">
        <v>26</v>
      </c>
      <c r="B25" s="24" t="s">
        <v>27</v>
      </c>
      <c r="C25" s="24" t="s">
        <v>28</v>
      </c>
      <c r="D25" s="24" t="s">
        <v>29</v>
      </c>
      <c r="E25" s="24" t="s">
        <v>30</v>
      </c>
      <c r="F25" s="24" t="s">
        <v>31</v>
      </c>
      <c r="G25" s="24" t="s">
        <v>32</v>
      </c>
      <c r="H25" s="24" t="s">
        <v>33</v>
      </c>
      <c r="I25" s="24" t="s">
        <v>34</v>
      </c>
      <c r="J25" s="24" t="s">
        <v>35</v>
      </c>
      <c r="K25" s="24" t="s">
        <v>36</v>
      </c>
      <c r="L25" s="25" t="s">
        <v>25</v>
      </c>
    </row>
    <row r="26" spans="1:12" x14ac:dyDescent="0.25">
      <c r="A26" t="s">
        <v>37</v>
      </c>
      <c r="D26">
        <v>27</v>
      </c>
      <c r="E26">
        <v>9</v>
      </c>
      <c r="F26">
        <v>4</v>
      </c>
      <c r="G26">
        <v>5</v>
      </c>
      <c r="H26">
        <v>51</v>
      </c>
      <c r="I26">
        <v>4</v>
      </c>
      <c r="J26">
        <v>125</v>
      </c>
      <c r="K26">
        <v>49</v>
      </c>
      <c r="L26">
        <f>SUM(Tabla13[[#This Row],[Homes]:[Mulleres    ]])</f>
        <v>274</v>
      </c>
    </row>
    <row r="27" spans="1:12" x14ac:dyDescent="0.25">
      <c r="A27" t="s">
        <v>38</v>
      </c>
      <c r="B27">
        <v>5</v>
      </c>
      <c r="D27">
        <v>1</v>
      </c>
      <c r="E27">
        <v>1</v>
      </c>
      <c r="J27">
        <v>4</v>
      </c>
      <c r="K27">
        <v>3</v>
      </c>
      <c r="L27">
        <f>SUM(Tabla13[[#This Row],[Homes]:[Mulleres    ]])</f>
        <v>14</v>
      </c>
    </row>
    <row r="28" spans="1:12" x14ac:dyDescent="0.25">
      <c r="A28" t="s">
        <v>39</v>
      </c>
      <c r="B28">
        <v>5</v>
      </c>
      <c r="C28">
        <v>3</v>
      </c>
      <c r="H28">
        <v>2</v>
      </c>
      <c r="I28">
        <v>3</v>
      </c>
      <c r="J28">
        <v>15</v>
      </c>
      <c r="L28">
        <f>SUM(Tabla13[[#This Row],[Homes]:[Mulleres    ]])</f>
        <v>28</v>
      </c>
    </row>
    <row r="29" spans="1:12" x14ac:dyDescent="0.25">
      <c r="A29" t="s">
        <v>40</v>
      </c>
      <c r="D29">
        <v>1</v>
      </c>
      <c r="H29">
        <v>7</v>
      </c>
      <c r="I29">
        <v>3</v>
      </c>
      <c r="J29">
        <v>28</v>
      </c>
      <c r="K29">
        <v>1</v>
      </c>
      <c r="L29">
        <f>SUM(Tabla13[[#This Row],[Homes]:[Mulleres    ]])</f>
        <v>40</v>
      </c>
    </row>
    <row r="30" spans="1:12" x14ac:dyDescent="0.25">
      <c r="A30" t="s">
        <v>41</v>
      </c>
      <c r="I30">
        <v>1</v>
      </c>
      <c r="L30">
        <f>SUM(Tabla13[[#This Row],[Homes]:[Mulleres    ]])</f>
        <v>1</v>
      </c>
    </row>
    <row r="31" spans="1:12" x14ac:dyDescent="0.25">
      <c r="A31" t="s">
        <v>42</v>
      </c>
      <c r="B31">
        <v>1</v>
      </c>
      <c r="E31">
        <v>3</v>
      </c>
      <c r="F31">
        <v>66</v>
      </c>
      <c r="G31">
        <v>3</v>
      </c>
      <c r="H31">
        <v>33</v>
      </c>
      <c r="I31">
        <v>4</v>
      </c>
      <c r="J31">
        <v>185</v>
      </c>
      <c r="K31">
        <v>88</v>
      </c>
      <c r="L31">
        <f>SUM(Tabla13[[#This Row],[Homes]:[Mulleres    ]])</f>
        <v>383</v>
      </c>
    </row>
    <row r="32" spans="1:12" x14ac:dyDescent="0.25">
      <c r="A32" t="s">
        <v>43</v>
      </c>
      <c r="E32">
        <v>1</v>
      </c>
      <c r="I32">
        <v>1</v>
      </c>
      <c r="L32">
        <f>SUM(Tabla13[[#This Row],[Homes]:[Mulleres    ]])</f>
        <v>2</v>
      </c>
    </row>
    <row r="33" spans="1:12" x14ac:dyDescent="0.25">
      <c r="A33" t="s">
        <v>25</v>
      </c>
      <c r="B33">
        <f>SUBTOTAL(109,B26:B32)</f>
        <v>11</v>
      </c>
      <c r="C33">
        <f t="shared" ref="C33:K33" si="1">SUBTOTAL(109,C26:C32)</f>
        <v>3</v>
      </c>
      <c r="D33">
        <f t="shared" si="1"/>
        <v>29</v>
      </c>
      <c r="E33">
        <f t="shared" si="1"/>
        <v>14</v>
      </c>
      <c r="F33">
        <f t="shared" si="1"/>
        <v>70</v>
      </c>
      <c r="G33">
        <f t="shared" si="1"/>
        <v>8</v>
      </c>
      <c r="H33">
        <f t="shared" si="1"/>
        <v>93</v>
      </c>
      <c r="I33">
        <f t="shared" si="1"/>
        <v>16</v>
      </c>
      <c r="J33">
        <f t="shared" si="1"/>
        <v>357</v>
      </c>
      <c r="K33">
        <f t="shared" si="1"/>
        <v>141</v>
      </c>
      <c r="L33">
        <f>SUM(Tabla13[[#This Row],[Homes]:[Mulleres    ]])</f>
        <v>742</v>
      </c>
    </row>
    <row r="36" spans="1:12" x14ac:dyDescent="0.25">
      <c r="B36" s="83" t="s">
        <v>4</v>
      </c>
      <c r="C36" s="83"/>
      <c r="D36" s="83" t="s">
        <v>5</v>
      </c>
      <c r="E36" s="83"/>
      <c r="F36" s="83" t="s">
        <v>6</v>
      </c>
      <c r="G36" s="83"/>
      <c r="H36" s="83" t="s">
        <v>7</v>
      </c>
      <c r="I36" s="83"/>
      <c r="J36" s="83" t="s">
        <v>8</v>
      </c>
      <c r="K36" s="83"/>
      <c r="L36" s="26"/>
    </row>
    <row r="37" spans="1:12" ht="30" x14ac:dyDescent="0.25">
      <c r="A37" s="27" t="s">
        <v>44</v>
      </c>
      <c r="B37" s="28" t="s">
        <v>27</v>
      </c>
      <c r="C37" s="28" t="s">
        <v>28</v>
      </c>
      <c r="D37" s="28" t="s">
        <v>29</v>
      </c>
      <c r="E37" s="28" t="s">
        <v>30</v>
      </c>
      <c r="F37" s="28" t="s">
        <v>31</v>
      </c>
      <c r="G37" s="28" t="s">
        <v>32</v>
      </c>
      <c r="H37" s="28" t="s">
        <v>33</v>
      </c>
      <c r="I37" s="28" t="s">
        <v>34</v>
      </c>
      <c r="J37" s="28" t="s">
        <v>35</v>
      </c>
      <c r="K37" s="28" t="s">
        <v>36</v>
      </c>
      <c r="L37" s="28" t="s">
        <v>25</v>
      </c>
    </row>
    <row r="38" spans="1:12" x14ac:dyDescent="0.25">
      <c r="A38" t="s">
        <v>37</v>
      </c>
      <c r="D38">
        <v>14</v>
      </c>
      <c r="E38">
        <v>6</v>
      </c>
      <c r="F38">
        <v>3</v>
      </c>
      <c r="G38">
        <v>1</v>
      </c>
      <c r="H38">
        <v>9</v>
      </c>
      <c r="I38">
        <v>2</v>
      </c>
      <c r="J38">
        <v>27</v>
      </c>
      <c r="K38">
        <v>5</v>
      </c>
      <c r="L38">
        <f>SUM(Tabla14[[#This Row],[Homes]:[Mulleres    ]])</f>
        <v>67</v>
      </c>
    </row>
    <row r="39" spans="1:12" x14ac:dyDescent="0.25">
      <c r="A39" t="s">
        <v>38</v>
      </c>
      <c r="B39">
        <v>1</v>
      </c>
      <c r="D39">
        <v>1</v>
      </c>
      <c r="E39">
        <v>1</v>
      </c>
      <c r="J39">
        <v>3</v>
      </c>
      <c r="K39">
        <v>2</v>
      </c>
      <c r="L39">
        <f>SUM(Tabla14[[#This Row],[Homes]:[Mulleres    ]])</f>
        <v>8</v>
      </c>
    </row>
    <row r="40" spans="1:12" x14ac:dyDescent="0.25">
      <c r="A40" t="s">
        <v>39</v>
      </c>
      <c r="B40">
        <v>2</v>
      </c>
      <c r="C40">
        <v>1</v>
      </c>
      <c r="H40">
        <v>2</v>
      </c>
      <c r="I40">
        <v>3</v>
      </c>
      <c r="J40">
        <v>6</v>
      </c>
      <c r="L40">
        <f>SUM(Tabla14[[#This Row],[Homes]:[Mulleres    ]])</f>
        <v>14</v>
      </c>
    </row>
    <row r="41" spans="1:12" x14ac:dyDescent="0.25">
      <c r="A41" t="s">
        <v>40</v>
      </c>
      <c r="D41">
        <v>1</v>
      </c>
      <c r="H41">
        <v>3</v>
      </c>
      <c r="I41">
        <v>3</v>
      </c>
      <c r="J41">
        <v>8</v>
      </c>
      <c r="K41">
        <v>1</v>
      </c>
      <c r="L41">
        <f>SUM(Tabla14[[#This Row],[Homes]:[Mulleres    ]])</f>
        <v>16</v>
      </c>
    </row>
    <row r="42" spans="1:12" x14ac:dyDescent="0.25">
      <c r="A42" t="s">
        <v>41</v>
      </c>
      <c r="I42">
        <v>1</v>
      </c>
      <c r="L42">
        <f>SUM(Tabla14[[#This Row],[Homes]:[Mulleres    ]])</f>
        <v>1</v>
      </c>
    </row>
    <row r="43" spans="1:12" x14ac:dyDescent="0.25">
      <c r="A43" t="s">
        <v>42</v>
      </c>
      <c r="B43">
        <v>1</v>
      </c>
      <c r="E43">
        <v>3</v>
      </c>
      <c r="F43">
        <v>1</v>
      </c>
      <c r="G43">
        <v>1</v>
      </c>
      <c r="H43">
        <v>11</v>
      </c>
      <c r="I43">
        <v>3</v>
      </c>
      <c r="J43">
        <v>20</v>
      </c>
      <c r="K43">
        <v>12</v>
      </c>
      <c r="L43">
        <f>SUM(Tabla14[[#This Row],[Homes]:[Mulleres    ]])</f>
        <v>52</v>
      </c>
    </row>
    <row r="44" spans="1:12" x14ac:dyDescent="0.25">
      <c r="A44" t="s">
        <v>43</v>
      </c>
      <c r="E44">
        <v>1</v>
      </c>
      <c r="I44">
        <v>1</v>
      </c>
      <c r="L44">
        <f>SUM(Tabla14[[#This Row],[Homes]:[Mulleres    ]])</f>
        <v>2</v>
      </c>
    </row>
    <row r="45" spans="1:12" x14ac:dyDescent="0.25">
      <c r="A45" t="s">
        <v>25</v>
      </c>
      <c r="B45">
        <f>SUBTOTAL(109,B38:B44)</f>
        <v>4</v>
      </c>
      <c r="C45">
        <f t="shared" ref="C45:K45" si="2">SUBTOTAL(109,C38:C44)</f>
        <v>1</v>
      </c>
      <c r="D45">
        <f t="shared" si="2"/>
        <v>16</v>
      </c>
      <c r="E45">
        <f t="shared" si="2"/>
        <v>11</v>
      </c>
      <c r="F45">
        <f t="shared" si="2"/>
        <v>4</v>
      </c>
      <c r="G45">
        <f t="shared" si="2"/>
        <v>2</v>
      </c>
      <c r="H45">
        <f t="shared" si="2"/>
        <v>25</v>
      </c>
      <c r="I45">
        <f t="shared" si="2"/>
        <v>13</v>
      </c>
      <c r="J45">
        <f t="shared" si="2"/>
        <v>64</v>
      </c>
      <c r="K45">
        <f t="shared" si="2"/>
        <v>20</v>
      </c>
      <c r="L45">
        <f>SUM(Tabla14[[#This Row],[Homes]:[Mulleres    ]])</f>
        <v>160</v>
      </c>
    </row>
    <row r="48" spans="1:12" x14ac:dyDescent="0.25">
      <c r="A48" s="19" t="s">
        <v>45</v>
      </c>
      <c r="B48" s="19" t="s">
        <v>46</v>
      </c>
      <c r="C48" s="19" t="s">
        <v>10</v>
      </c>
      <c r="D48" s="19" t="s">
        <v>11</v>
      </c>
    </row>
    <row r="49" spans="1:4" x14ac:dyDescent="0.25">
      <c r="A49" s="19" t="s">
        <v>47</v>
      </c>
      <c r="B49" s="19" t="s">
        <v>22</v>
      </c>
      <c r="C49" s="19">
        <v>91</v>
      </c>
      <c r="D49" s="22">
        <v>3730206.03</v>
      </c>
    </row>
    <row r="50" spans="1:4" x14ac:dyDescent="0.25">
      <c r="A50" s="19" t="s">
        <v>47</v>
      </c>
      <c r="B50" s="19" t="s">
        <v>23</v>
      </c>
      <c r="C50" s="19">
        <v>15</v>
      </c>
      <c r="D50" s="22">
        <v>32619.02</v>
      </c>
    </row>
    <row r="51" spans="1:4" x14ac:dyDescent="0.25">
      <c r="A51" s="19" t="s">
        <v>47</v>
      </c>
      <c r="B51" s="19" t="s">
        <v>24</v>
      </c>
      <c r="C51" s="19">
        <v>271</v>
      </c>
      <c r="D51" s="22">
        <v>1050352.81</v>
      </c>
    </row>
    <row r="52" spans="1:4" x14ac:dyDescent="0.25">
      <c r="A52" s="19" t="s">
        <v>48</v>
      </c>
      <c r="B52" s="19" t="s">
        <v>22</v>
      </c>
      <c r="C52" s="19">
        <v>23</v>
      </c>
      <c r="D52" s="22">
        <v>1309600.07</v>
      </c>
    </row>
    <row r="53" spans="1:4" x14ac:dyDescent="0.25">
      <c r="A53" s="19" t="s">
        <v>48</v>
      </c>
      <c r="B53" s="19" t="s">
        <v>23</v>
      </c>
      <c r="C53" s="19">
        <v>5</v>
      </c>
      <c r="D53" s="22">
        <v>13000</v>
      </c>
    </row>
    <row r="54" spans="1:4" x14ac:dyDescent="0.25">
      <c r="A54" s="19" t="s">
        <v>48</v>
      </c>
      <c r="B54" s="19" t="s">
        <v>24</v>
      </c>
      <c r="C54" s="19">
        <v>317</v>
      </c>
      <c r="D54" s="22">
        <v>492032.24999999994</v>
      </c>
    </row>
    <row r="55" spans="1:4" x14ac:dyDescent="0.25">
      <c r="A55" s="19" t="s">
        <v>49</v>
      </c>
      <c r="B55" s="19" t="s">
        <v>22</v>
      </c>
      <c r="C55" s="19">
        <v>2</v>
      </c>
      <c r="D55" s="22">
        <v>127675.41</v>
      </c>
    </row>
    <row r="56" spans="1:4" x14ac:dyDescent="0.25">
      <c r="A56" s="19" t="s">
        <v>49</v>
      </c>
      <c r="B56" s="19" t="s">
        <v>24</v>
      </c>
      <c r="C56" s="19">
        <v>1</v>
      </c>
      <c r="D56" s="22">
        <v>16000</v>
      </c>
    </row>
    <row r="57" spans="1:4" x14ac:dyDescent="0.25">
      <c r="A57" s="19" t="s">
        <v>50</v>
      </c>
      <c r="B57" s="19" t="s">
        <v>22</v>
      </c>
      <c r="C57" s="19">
        <v>10</v>
      </c>
      <c r="D57" s="22">
        <v>753500</v>
      </c>
    </row>
    <row r="58" spans="1:4" x14ac:dyDescent="0.25">
      <c r="A58" s="19" t="s">
        <v>50</v>
      </c>
      <c r="B58" s="19" t="s">
        <v>24</v>
      </c>
      <c r="C58" s="19">
        <v>7</v>
      </c>
      <c r="D58" s="22">
        <v>88829.32</v>
      </c>
    </row>
    <row r="59" spans="1:4" x14ac:dyDescent="0.25">
      <c r="A59" s="19" t="s">
        <v>25</v>
      </c>
      <c r="B59" s="19"/>
      <c r="C59" s="19">
        <f>SUBTOTAL(109,C49:C58)</f>
        <v>742</v>
      </c>
      <c r="D59" s="22">
        <f>SUBTOTAL(109,D49:D58)</f>
        <v>7613814.9100000001</v>
      </c>
    </row>
    <row r="65" spans="1:4" x14ac:dyDescent="0.25">
      <c r="A65" s="19" t="s">
        <v>51</v>
      </c>
      <c r="B65" s="19" t="s">
        <v>46</v>
      </c>
      <c r="C65" s="19" t="s">
        <v>10</v>
      </c>
      <c r="D65" s="19" t="s">
        <v>11</v>
      </c>
    </row>
    <row r="66" spans="1:4" x14ac:dyDescent="0.25">
      <c r="A66" s="19" t="s">
        <v>52</v>
      </c>
      <c r="B66" s="19" t="s">
        <v>22</v>
      </c>
      <c r="C66" s="19">
        <v>12</v>
      </c>
      <c r="D66" s="22">
        <v>303969.91999999998</v>
      </c>
    </row>
    <row r="67" spans="1:4" x14ac:dyDescent="0.25">
      <c r="A67" s="19" t="s">
        <v>52</v>
      </c>
      <c r="B67" s="19" t="s">
        <v>23</v>
      </c>
      <c r="C67" s="19">
        <v>5</v>
      </c>
      <c r="D67" s="22">
        <v>14994</v>
      </c>
    </row>
    <row r="68" spans="1:4" x14ac:dyDescent="0.25">
      <c r="A68" s="19" t="s">
        <v>52</v>
      </c>
      <c r="B68" s="19" t="s">
        <v>24</v>
      </c>
      <c r="C68" s="19">
        <v>46</v>
      </c>
      <c r="D68" s="22">
        <v>286931.31999999989</v>
      </c>
    </row>
    <row r="69" spans="1:4" x14ac:dyDescent="0.25">
      <c r="A69" s="19" t="s">
        <v>53</v>
      </c>
      <c r="B69" s="19" t="s">
        <v>22</v>
      </c>
      <c r="C69" s="19">
        <v>2</v>
      </c>
      <c r="D69" s="22">
        <v>53115</v>
      </c>
    </row>
    <row r="70" spans="1:4" x14ac:dyDescent="0.25">
      <c r="A70" s="19" t="s">
        <v>53</v>
      </c>
      <c r="B70" s="19" t="s">
        <v>24</v>
      </c>
      <c r="C70" s="19">
        <v>3</v>
      </c>
      <c r="D70" s="22">
        <v>20000</v>
      </c>
    </row>
    <row r="71" spans="1:4" x14ac:dyDescent="0.25">
      <c r="A71" s="19" t="s">
        <v>54</v>
      </c>
      <c r="B71" s="19" t="s">
        <v>22</v>
      </c>
      <c r="C71" s="19">
        <v>77</v>
      </c>
      <c r="D71" s="22">
        <v>4171422.5500000003</v>
      </c>
    </row>
    <row r="72" spans="1:4" x14ac:dyDescent="0.25">
      <c r="A72" s="19" t="s">
        <v>54</v>
      </c>
      <c r="B72" s="19" t="s">
        <v>23</v>
      </c>
      <c r="C72" s="19">
        <v>9</v>
      </c>
      <c r="D72" s="22">
        <v>18378</v>
      </c>
    </row>
    <row r="73" spans="1:4" x14ac:dyDescent="0.25">
      <c r="A73" s="19" t="s">
        <v>54</v>
      </c>
      <c r="B73" s="19" t="s">
        <v>24</v>
      </c>
      <c r="C73" s="19">
        <v>507</v>
      </c>
      <c r="D73" s="22">
        <v>1195636.6100000001</v>
      </c>
    </row>
    <row r="74" spans="1:4" x14ac:dyDescent="0.25">
      <c r="A74" s="19" t="s">
        <v>55</v>
      </c>
      <c r="B74" s="19" t="s">
        <v>22</v>
      </c>
      <c r="C74" s="19">
        <v>32</v>
      </c>
      <c r="D74" s="22">
        <v>1267298.6299999997</v>
      </c>
    </row>
    <row r="75" spans="1:4" x14ac:dyDescent="0.25">
      <c r="A75" s="19" t="s">
        <v>55</v>
      </c>
      <c r="B75" s="19" t="s">
        <v>23</v>
      </c>
      <c r="C75" s="19">
        <v>6</v>
      </c>
      <c r="D75" s="22">
        <v>12247.02</v>
      </c>
    </row>
    <row r="76" spans="1:4" x14ac:dyDescent="0.25">
      <c r="A76" s="19" t="s">
        <v>55</v>
      </c>
      <c r="B76" s="19" t="s">
        <v>24</v>
      </c>
      <c r="C76" s="19">
        <v>30</v>
      </c>
      <c r="D76" s="22">
        <v>97136.449999999983</v>
      </c>
    </row>
    <row r="77" spans="1:4" x14ac:dyDescent="0.25">
      <c r="A77" s="19" t="s">
        <v>56</v>
      </c>
      <c r="B77" s="19" t="s">
        <v>22</v>
      </c>
      <c r="C77" s="19">
        <v>3</v>
      </c>
      <c r="D77" s="22">
        <v>125175.41</v>
      </c>
    </row>
    <row r="78" spans="1:4" x14ac:dyDescent="0.25">
      <c r="A78" s="19" t="s">
        <v>56</v>
      </c>
      <c r="B78" s="19" t="s">
        <v>24</v>
      </c>
      <c r="C78" s="19">
        <v>10</v>
      </c>
      <c r="D78" s="22">
        <v>47510</v>
      </c>
    </row>
    <row r="79" spans="1:4" x14ac:dyDescent="0.25">
      <c r="A79" s="19" t="s">
        <v>25</v>
      </c>
      <c r="B79" s="19"/>
      <c r="C79" s="19">
        <f>SUBTOTAL(109,C66:C78)</f>
        <v>742</v>
      </c>
      <c r="D79" s="22">
        <f>SUBTOTAL(109,D66:D78)</f>
        <v>7613814.9100000001</v>
      </c>
    </row>
  </sheetData>
  <mergeCells count="17">
    <mergeCell ref="R1:U1"/>
    <mergeCell ref="A8:V8"/>
    <mergeCell ref="B11:C11"/>
    <mergeCell ref="D11:E11"/>
    <mergeCell ref="F11:G11"/>
    <mergeCell ref="H11:I11"/>
    <mergeCell ref="J11:K11"/>
    <mergeCell ref="B36:C36"/>
    <mergeCell ref="D36:E36"/>
    <mergeCell ref="F36:G36"/>
    <mergeCell ref="H36:I36"/>
    <mergeCell ref="J36:K36"/>
    <mergeCell ref="B24:C24"/>
    <mergeCell ref="D24:E24"/>
    <mergeCell ref="F24:G24"/>
    <mergeCell ref="H24:I24"/>
    <mergeCell ref="J24:K24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63B7-D29F-4DA3-8805-61CB629F369D}">
  <dimension ref="A1:O63"/>
  <sheetViews>
    <sheetView workbookViewId="0">
      <selection activeCell="E6" sqref="E6"/>
    </sheetView>
  </sheetViews>
  <sheetFormatPr baseColWidth="10" defaultRowHeight="15" x14ac:dyDescent="0.25"/>
  <cols>
    <col min="1" max="1" width="17.42578125" style="19" customWidth="1"/>
    <col min="2" max="2" width="27.5703125" style="19" customWidth="1"/>
    <col min="3" max="3" width="22.140625" style="19" customWidth="1"/>
    <col min="4" max="4" width="18.85546875" style="19" bestFit="1" customWidth="1"/>
    <col min="5" max="5" width="14" style="19" bestFit="1" customWidth="1"/>
    <col min="6" max="6" width="18.140625" style="19" customWidth="1"/>
    <col min="7" max="7" width="35.42578125" style="19" bestFit="1" customWidth="1"/>
    <col min="8" max="9" width="11.42578125" style="19"/>
    <col min="10" max="10" width="18.85546875" style="19" customWidth="1"/>
    <col min="11" max="11" width="14.5703125" style="19" customWidth="1"/>
    <col min="12" max="12" width="12.140625" style="19" customWidth="1"/>
    <col min="13" max="16384" width="11.42578125" style="19"/>
  </cols>
  <sheetData>
    <row r="1" spans="1:15" s="38" customFormat="1" ht="53.25" customHeight="1" thickBot="1" x14ac:dyDescent="0.3">
      <c r="A1" s="42"/>
      <c r="B1" s="31"/>
      <c r="C1" s="32"/>
      <c r="D1" s="30"/>
      <c r="E1" s="30"/>
      <c r="F1" s="56"/>
      <c r="G1" s="33"/>
      <c r="H1" s="42"/>
      <c r="I1" s="42"/>
      <c r="J1" s="33"/>
      <c r="K1" s="57" t="s">
        <v>0</v>
      </c>
      <c r="L1" s="42"/>
      <c r="M1" s="42"/>
      <c r="N1" s="42"/>
      <c r="O1" s="42"/>
    </row>
    <row r="2" spans="1:15" s="38" customFormat="1" ht="15" customHeight="1" x14ac:dyDescent="0.25">
      <c r="B2" s="34"/>
      <c r="C2" s="35"/>
      <c r="D2" s="19"/>
      <c r="E2" s="19"/>
      <c r="F2" s="36"/>
      <c r="G2" s="37"/>
      <c r="H2" s="37"/>
      <c r="I2" s="37"/>
      <c r="J2" s="37"/>
      <c r="K2" s="37"/>
    </row>
    <row r="3" spans="1:15" s="38" customFormat="1" ht="15" customHeight="1" x14ac:dyDescent="0.25">
      <c r="A3" s="58" t="s">
        <v>1</v>
      </c>
      <c r="B3" s="34"/>
      <c r="C3" s="35"/>
      <c r="D3" s="19"/>
      <c r="E3" s="19"/>
      <c r="F3" s="36"/>
      <c r="G3" s="37"/>
      <c r="H3" s="37"/>
      <c r="I3" s="37"/>
      <c r="J3" s="37"/>
      <c r="K3" s="37"/>
    </row>
    <row r="4" spans="1:15" s="38" customFormat="1" ht="15" customHeight="1" x14ac:dyDescent="0.25">
      <c r="A4" s="58" t="s">
        <v>316</v>
      </c>
      <c r="B4" s="34"/>
      <c r="C4" s="35"/>
      <c r="D4" s="19"/>
      <c r="E4" s="19"/>
      <c r="F4" s="36"/>
      <c r="G4" s="37"/>
      <c r="H4" s="37"/>
      <c r="I4" s="37"/>
      <c r="J4" s="37"/>
      <c r="K4" s="37"/>
    </row>
    <row r="5" spans="1:15" s="38" customFormat="1" ht="15" customHeight="1" x14ac:dyDescent="0.25">
      <c r="A5" s="59" t="s">
        <v>317</v>
      </c>
      <c r="B5" s="34"/>
      <c r="C5" s="35"/>
      <c r="D5" s="19"/>
      <c r="E5" s="19"/>
      <c r="F5" s="36"/>
      <c r="G5" s="37"/>
      <c r="H5" s="37"/>
      <c r="I5" s="37"/>
      <c r="J5" s="37"/>
      <c r="K5" s="37"/>
    </row>
    <row r="6" spans="1:15" s="38" customFormat="1" ht="15" customHeight="1" x14ac:dyDescent="0.25">
      <c r="A6" s="58" t="s">
        <v>313</v>
      </c>
      <c r="B6" s="34"/>
      <c r="C6" s="35"/>
      <c r="D6" s="19"/>
      <c r="E6" s="19"/>
      <c r="F6" s="36"/>
      <c r="G6" s="37"/>
      <c r="H6" s="37"/>
      <c r="I6" s="37"/>
      <c r="J6" s="37"/>
      <c r="K6" s="37"/>
    </row>
    <row r="7" spans="1:15" s="38" customFormat="1" ht="15" customHeight="1" x14ac:dyDescent="0.25">
      <c r="A7" s="58"/>
      <c r="B7" s="34"/>
      <c r="C7" s="35"/>
      <c r="D7" s="19"/>
      <c r="E7" s="19"/>
      <c r="F7" s="36"/>
      <c r="G7" s="37"/>
      <c r="H7" s="37"/>
      <c r="I7" s="37"/>
      <c r="J7" s="37"/>
      <c r="K7" s="37"/>
    </row>
    <row r="8" spans="1:15" s="38" customFormat="1" ht="15" customHeight="1" x14ac:dyDescent="0.25">
      <c r="A8" s="60" t="s">
        <v>318</v>
      </c>
      <c r="B8" s="34"/>
      <c r="C8" s="35"/>
      <c r="D8" s="19"/>
      <c r="E8" s="19"/>
      <c r="F8" s="36"/>
      <c r="G8" s="37"/>
      <c r="H8" s="37"/>
      <c r="I8" s="37"/>
      <c r="J8" s="37"/>
      <c r="K8" s="37"/>
    </row>
    <row r="11" spans="1:15" s="38" customFormat="1" ht="29.25" customHeight="1" x14ac:dyDescent="0.2">
      <c r="A11" s="88" t="s">
        <v>319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</row>
    <row r="12" spans="1:15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</row>
    <row r="13" spans="1:15" ht="15" customHeight="1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ht="15" customHeight="1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</row>
    <row r="15" spans="1:15" x14ac:dyDescent="0.25">
      <c r="D15" s="89"/>
      <c r="E15" s="89"/>
    </row>
    <row r="16" spans="1:15" x14ac:dyDescent="0.25">
      <c r="B16" s="87" t="s">
        <v>320</v>
      </c>
      <c r="C16" s="87"/>
      <c r="D16" s="87" t="s">
        <v>321</v>
      </c>
      <c r="E16" s="87"/>
      <c r="F16" s="87" t="s">
        <v>322</v>
      </c>
      <c r="G16" s="87"/>
    </row>
    <row r="17" spans="1:7" x14ac:dyDescent="0.25">
      <c r="A17" s="19" t="s">
        <v>295</v>
      </c>
      <c r="B17" s="63" t="s">
        <v>10</v>
      </c>
      <c r="C17" s="63" t="s">
        <v>62</v>
      </c>
      <c r="D17" s="63" t="s">
        <v>12</v>
      </c>
      <c r="E17" s="63" t="s">
        <v>323</v>
      </c>
      <c r="F17" s="63" t="s">
        <v>324</v>
      </c>
      <c r="G17" s="63" t="s">
        <v>289</v>
      </c>
    </row>
    <row r="18" spans="1:7" x14ac:dyDescent="0.25">
      <c r="A18" s="19" t="s">
        <v>22</v>
      </c>
      <c r="B18" s="19">
        <v>126</v>
      </c>
      <c r="C18" s="22">
        <v>5920981.5099999998</v>
      </c>
      <c r="D18" s="19">
        <v>63</v>
      </c>
      <c r="E18" s="22">
        <v>4015422.18</v>
      </c>
      <c r="F18" s="41">
        <f>D18/B18</f>
        <v>0.5</v>
      </c>
      <c r="G18" s="64">
        <f>E18/C18</f>
        <v>0.67816833631692941</v>
      </c>
    </row>
    <row r="19" spans="1:7" x14ac:dyDescent="0.25">
      <c r="A19" s="19" t="s">
        <v>23</v>
      </c>
      <c r="B19" s="19">
        <v>20</v>
      </c>
      <c r="C19" s="22">
        <v>45619.020000000004</v>
      </c>
      <c r="D19" s="19">
        <v>7</v>
      </c>
      <c r="E19" s="22">
        <v>16944</v>
      </c>
      <c r="F19" s="41">
        <f t="shared" ref="F19:G21" si="0">D19/B19</f>
        <v>0.35</v>
      </c>
      <c r="G19" s="64">
        <f t="shared" si="0"/>
        <v>0.37142402445295841</v>
      </c>
    </row>
    <row r="20" spans="1:7" x14ac:dyDescent="0.25">
      <c r="A20" s="19" t="s">
        <v>24</v>
      </c>
      <c r="B20" s="19">
        <v>596</v>
      </c>
      <c r="C20" s="22">
        <v>1647214.3800000004</v>
      </c>
      <c r="D20" s="19">
        <v>283</v>
      </c>
      <c r="E20" s="22">
        <v>799418.42999999982</v>
      </c>
      <c r="F20" s="41">
        <f t="shared" si="0"/>
        <v>0.47483221476510068</v>
      </c>
      <c r="G20" s="64">
        <f t="shared" si="0"/>
        <v>0.48531535403424514</v>
      </c>
    </row>
    <row r="21" spans="1:7" ht="15.75" thickBot="1" x14ac:dyDescent="0.3">
      <c r="A21" s="47" t="s">
        <v>25</v>
      </c>
      <c r="B21" s="47">
        <f>SUM(B18:B20)</f>
        <v>742</v>
      </c>
      <c r="C21" s="65">
        <f t="shared" ref="C21:E21" si="1">SUM(C18:C20)</f>
        <v>7613814.9100000001</v>
      </c>
      <c r="D21" s="47">
        <f t="shared" si="1"/>
        <v>353</v>
      </c>
      <c r="E21" s="65">
        <f t="shared" si="1"/>
        <v>4831784.6100000003</v>
      </c>
      <c r="F21" s="66">
        <f>D21/B21</f>
        <v>0.47574123989218331</v>
      </c>
      <c r="G21" s="67">
        <f t="shared" si="0"/>
        <v>0.63460757414183055</v>
      </c>
    </row>
    <row r="22" spans="1:7" ht="15.75" thickTop="1" x14ac:dyDescent="0.25"/>
    <row r="24" spans="1:7" x14ac:dyDescent="0.25">
      <c r="A24" s="29" t="s">
        <v>325</v>
      </c>
      <c r="B24" s="29"/>
    </row>
    <row r="25" spans="1:7" x14ac:dyDescent="0.25">
      <c r="A25" s="19" t="s">
        <v>60</v>
      </c>
      <c r="B25" s="19" t="s">
        <v>61</v>
      </c>
      <c r="C25" s="19" t="s">
        <v>10</v>
      </c>
      <c r="D25" s="22" t="s">
        <v>62</v>
      </c>
    </row>
    <row r="26" spans="1:7" x14ac:dyDescent="0.25">
      <c r="A26" s="19" t="s">
        <v>326</v>
      </c>
      <c r="B26" s="19" t="s">
        <v>22</v>
      </c>
      <c r="C26" s="19">
        <v>29</v>
      </c>
      <c r="D26" s="22">
        <v>2427111.29</v>
      </c>
    </row>
    <row r="27" spans="1:7" x14ac:dyDescent="0.25">
      <c r="A27" s="19" t="s">
        <v>326</v>
      </c>
      <c r="B27" s="19" t="s">
        <v>23</v>
      </c>
      <c r="C27" s="19">
        <v>4</v>
      </c>
      <c r="D27" s="22">
        <v>954</v>
      </c>
    </row>
    <row r="28" spans="1:7" x14ac:dyDescent="0.25">
      <c r="A28" s="19" t="s">
        <v>326</v>
      </c>
      <c r="B28" s="19" t="s">
        <v>24</v>
      </c>
      <c r="C28" s="19">
        <v>117</v>
      </c>
      <c r="D28" s="22">
        <v>323671.15999999992</v>
      </c>
    </row>
    <row r="29" spans="1:7" x14ac:dyDescent="0.25">
      <c r="A29" s="19" t="s">
        <v>327</v>
      </c>
      <c r="B29" s="19" t="s">
        <v>22</v>
      </c>
      <c r="C29" s="19">
        <v>9</v>
      </c>
      <c r="D29" s="22">
        <v>513462.11</v>
      </c>
    </row>
    <row r="30" spans="1:7" x14ac:dyDescent="0.25">
      <c r="A30" s="19" t="s">
        <v>327</v>
      </c>
      <c r="B30" s="19" t="s">
        <v>23</v>
      </c>
      <c r="C30" s="19">
        <v>1</v>
      </c>
      <c r="D30" s="22">
        <v>1650</v>
      </c>
    </row>
    <row r="31" spans="1:7" x14ac:dyDescent="0.25">
      <c r="A31" s="19" t="s">
        <v>327</v>
      </c>
      <c r="B31" s="19" t="s">
        <v>24</v>
      </c>
      <c r="C31" s="19">
        <v>9</v>
      </c>
      <c r="D31" s="22">
        <v>124923</v>
      </c>
    </row>
    <row r="32" spans="1:7" x14ac:dyDescent="0.25">
      <c r="A32" s="19" t="s">
        <v>328</v>
      </c>
      <c r="B32" s="19" t="s">
        <v>22</v>
      </c>
      <c r="C32" s="19">
        <v>5</v>
      </c>
      <c r="D32" s="22">
        <v>157000</v>
      </c>
    </row>
    <row r="33" spans="1:15" x14ac:dyDescent="0.25">
      <c r="A33" s="19" t="s">
        <v>328</v>
      </c>
      <c r="B33" s="19" t="s">
        <v>24</v>
      </c>
      <c r="C33" s="19">
        <v>77</v>
      </c>
      <c r="D33" s="22">
        <v>52930.770000000004</v>
      </c>
      <c r="G33" s="68"/>
      <c r="H33" s="69"/>
      <c r="I33" s="90"/>
      <c r="J33" s="90"/>
      <c r="K33" s="90"/>
      <c r="L33" s="90"/>
      <c r="M33" s="90"/>
      <c r="N33" s="90"/>
      <c r="O33" s="70"/>
    </row>
    <row r="34" spans="1:15" x14ac:dyDescent="0.25">
      <c r="A34" s="19" t="s">
        <v>329</v>
      </c>
      <c r="B34" s="19" t="s">
        <v>22</v>
      </c>
      <c r="C34" s="19">
        <v>15</v>
      </c>
      <c r="D34" s="22">
        <v>695918</v>
      </c>
      <c r="G34" s="68"/>
      <c r="H34" s="68"/>
      <c r="I34" s="68"/>
      <c r="J34" s="68"/>
      <c r="K34" s="68"/>
      <c r="L34" s="68"/>
      <c r="M34" s="68"/>
      <c r="N34" s="68"/>
      <c r="O34" s="70"/>
    </row>
    <row r="35" spans="1:15" x14ac:dyDescent="0.25">
      <c r="A35" s="19" t="s">
        <v>329</v>
      </c>
      <c r="B35" s="19" t="s">
        <v>23</v>
      </c>
      <c r="C35" s="19">
        <v>1</v>
      </c>
      <c r="D35" s="22">
        <v>300</v>
      </c>
      <c r="G35" s="29" t="s">
        <v>330</v>
      </c>
      <c r="H35" s="87" t="s">
        <v>5</v>
      </c>
      <c r="I35" s="87"/>
      <c r="J35" s="29" t="s">
        <v>6</v>
      </c>
      <c r="K35" s="87" t="s">
        <v>7</v>
      </c>
      <c r="L35" s="87"/>
      <c r="M35" s="87" t="s">
        <v>8</v>
      </c>
      <c r="N35" s="87"/>
      <c r="O35" s="87" t="s">
        <v>25</v>
      </c>
    </row>
    <row r="36" spans="1:15" x14ac:dyDescent="0.25">
      <c r="A36" s="19" t="s">
        <v>329</v>
      </c>
      <c r="B36" s="19" t="s">
        <v>24</v>
      </c>
      <c r="C36" s="19">
        <v>75</v>
      </c>
      <c r="D36" s="22">
        <v>270717.16000000003</v>
      </c>
      <c r="G36" s="29" t="s">
        <v>331</v>
      </c>
      <c r="H36" s="62" t="s">
        <v>27</v>
      </c>
      <c r="I36" s="62" t="s">
        <v>28</v>
      </c>
      <c r="J36" s="62" t="s">
        <v>27</v>
      </c>
      <c r="K36" s="62" t="s">
        <v>27</v>
      </c>
      <c r="L36" s="62" t="s">
        <v>28</v>
      </c>
      <c r="M36" s="62" t="s">
        <v>27</v>
      </c>
      <c r="N36" s="62" t="s">
        <v>28</v>
      </c>
      <c r="O36" s="87"/>
    </row>
    <row r="37" spans="1:15" x14ac:dyDescent="0.25">
      <c r="A37" s="19" t="s">
        <v>332</v>
      </c>
      <c r="B37" s="19" t="s">
        <v>22</v>
      </c>
      <c r="C37" s="19">
        <v>5</v>
      </c>
      <c r="D37" s="22">
        <v>221930.78</v>
      </c>
      <c r="G37" s="71" t="s">
        <v>37</v>
      </c>
      <c r="H37" s="72">
        <v>6</v>
      </c>
      <c r="I37" s="72">
        <v>3</v>
      </c>
      <c r="J37" s="72">
        <v>3</v>
      </c>
      <c r="K37" s="72">
        <v>3</v>
      </c>
      <c r="L37" s="72"/>
      <c r="M37" s="72">
        <v>21</v>
      </c>
      <c r="N37" s="72">
        <v>3</v>
      </c>
      <c r="O37" s="72">
        <v>39</v>
      </c>
    </row>
    <row r="38" spans="1:15" x14ac:dyDescent="0.25">
      <c r="A38" s="19" t="s">
        <v>332</v>
      </c>
      <c r="B38" s="19" t="s">
        <v>23</v>
      </c>
      <c r="C38" s="19">
        <v>1</v>
      </c>
      <c r="D38" s="22">
        <v>14040</v>
      </c>
      <c r="G38" s="73" t="s">
        <v>38</v>
      </c>
      <c r="H38" s="74"/>
      <c r="I38" s="74"/>
      <c r="J38" s="74"/>
      <c r="K38" s="74"/>
      <c r="L38" s="74"/>
      <c r="M38" s="74">
        <v>2</v>
      </c>
      <c r="N38" s="74">
        <v>2</v>
      </c>
      <c r="O38" s="74">
        <v>4</v>
      </c>
    </row>
    <row r="39" spans="1:15" x14ac:dyDescent="0.25">
      <c r="A39" s="19" t="s">
        <v>332</v>
      </c>
      <c r="B39" s="19" t="s">
        <v>24</v>
      </c>
      <c r="C39" s="19">
        <v>5</v>
      </c>
      <c r="D39" s="22">
        <v>27176.34</v>
      </c>
      <c r="G39" s="75" t="s">
        <v>39</v>
      </c>
      <c r="H39" s="76"/>
      <c r="I39" s="76"/>
      <c r="J39" s="76"/>
      <c r="K39" s="76"/>
      <c r="L39" s="76"/>
      <c r="M39" s="76">
        <v>3</v>
      </c>
      <c r="N39" s="76"/>
      <c r="O39" s="76">
        <v>3</v>
      </c>
    </row>
    <row r="40" spans="1:15" x14ac:dyDescent="0.25">
      <c r="A40" s="77" t="s">
        <v>25</v>
      </c>
      <c r="B40" s="77"/>
      <c r="C40" s="77">
        <f>SUBTOTAL(109,C26:C39)</f>
        <v>353</v>
      </c>
      <c r="D40" s="78">
        <f>SUBTOTAL(109,D26:D39)</f>
        <v>4831784.6100000003</v>
      </c>
      <c r="G40" s="73" t="s">
        <v>40</v>
      </c>
      <c r="H40" s="74">
        <v>1</v>
      </c>
      <c r="I40" s="74"/>
      <c r="J40" s="74"/>
      <c r="K40" s="74"/>
      <c r="L40" s="74"/>
      <c r="M40" s="74">
        <v>5</v>
      </c>
      <c r="N40" s="74">
        <v>1</v>
      </c>
      <c r="O40" s="74">
        <v>7</v>
      </c>
    </row>
    <row r="41" spans="1:15" x14ac:dyDescent="0.25">
      <c r="G41" s="75" t="s">
        <v>42</v>
      </c>
      <c r="H41" s="76"/>
      <c r="I41" s="76"/>
      <c r="J41" s="76"/>
      <c r="K41" s="76">
        <v>4</v>
      </c>
      <c r="L41" s="76"/>
      <c r="M41" s="76">
        <v>9</v>
      </c>
      <c r="N41" s="76">
        <v>11</v>
      </c>
      <c r="O41" s="76">
        <v>24</v>
      </c>
    </row>
    <row r="42" spans="1:15" x14ac:dyDescent="0.25">
      <c r="A42" s="29" t="s">
        <v>333</v>
      </c>
      <c r="B42" s="29"/>
      <c r="G42" s="73" t="s">
        <v>43</v>
      </c>
      <c r="H42" s="74"/>
      <c r="I42" s="74">
        <v>1</v>
      </c>
      <c r="J42" s="74"/>
      <c r="K42" s="74"/>
      <c r="L42" s="74">
        <v>1</v>
      </c>
      <c r="M42" s="74"/>
      <c r="N42" s="74"/>
      <c r="O42" s="74">
        <v>2</v>
      </c>
    </row>
    <row r="43" spans="1:15" ht="15.75" thickBot="1" x14ac:dyDescent="0.3">
      <c r="A43" s="19" t="s">
        <v>60</v>
      </c>
      <c r="B43" s="19" t="s">
        <v>334</v>
      </c>
      <c r="C43" s="19" t="s">
        <v>10</v>
      </c>
      <c r="D43" s="19" t="s">
        <v>62</v>
      </c>
      <c r="G43" s="79" t="s">
        <v>25</v>
      </c>
      <c r="H43" s="80">
        <v>7</v>
      </c>
      <c r="I43" s="80">
        <v>4</v>
      </c>
      <c r="J43" s="80">
        <v>3</v>
      </c>
      <c r="K43" s="80">
        <v>7</v>
      </c>
      <c r="L43" s="80">
        <v>1</v>
      </c>
      <c r="M43" s="80">
        <v>40</v>
      </c>
      <c r="N43" s="80">
        <v>17</v>
      </c>
      <c r="O43" s="80">
        <v>79</v>
      </c>
    </row>
    <row r="44" spans="1:15" ht="15.75" thickTop="1" x14ac:dyDescent="0.25">
      <c r="A44" s="19" t="s">
        <v>326</v>
      </c>
      <c r="B44" s="19" t="s">
        <v>37</v>
      </c>
      <c r="C44" s="19">
        <v>85</v>
      </c>
      <c r="D44" s="22">
        <v>2166054.2599999993</v>
      </c>
    </row>
    <row r="45" spans="1:15" x14ac:dyDescent="0.25">
      <c r="A45" s="19" t="s">
        <v>326</v>
      </c>
      <c r="B45" s="19" t="s">
        <v>38</v>
      </c>
      <c r="C45" s="19">
        <v>1</v>
      </c>
      <c r="D45" s="22">
        <v>7000</v>
      </c>
    </row>
    <row r="46" spans="1:15" x14ac:dyDescent="0.25">
      <c r="A46" s="19" t="s">
        <v>326</v>
      </c>
      <c r="B46" s="19" t="s">
        <v>39</v>
      </c>
      <c r="C46" s="19">
        <v>5</v>
      </c>
      <c r="D46" s="22">
        <v>98126.09</v>
      </c>
    </row>
    <row r="47" spans="1:15" x14ac:dyDescent="0.25">
      <c r="A47" s="19" t="s">
        <v>326</v>
      </c>
      <c r="B47" s="19" t="s">
        <v>40</v>
      </c>
      <c r="C47" s="19">
        <v>5</v>
      </c>
      <c r="D47" s="22">
        <v>103411.2</v>
      </c>
    </row>
    <row r="48" spans="1:15" x14ac:dyDescent="0.25">
      <c r="A48" s="19" t="s">
        <v>326</v>
      </c>
      <c r="B48" s="19" t="s">
        <v>42</v>
      </c>
      <c r="C48" s="19">
        <v>54</v>
      </c>
      <c r="D48" s="22">
        <v>377144.89999999997</v>
      </c>
    </row>
    <row r="49" spans="1:4" x14ac:dyDescent="0.25">
      <c r="A49" s="19" t="s">
        <v>327</v>
      </c>
      <c r="B49" s="19" t="s">
        <v>37</v>
      </c>
      <c r="C49" s="19">
        <v>15</v>
      </c>
      <c r="D49" s="22">
        <v>494900.26</v>
      </c>
    </row>
    <row r="50" spans="1:4" x14ac:dyDescent="0.25">
      <c r="A50" s="19" t="s">
        <v>327</v>
      </c>
      <c r="B50" s="19" t="s">
        <v>38</v>
      </c>
      <c r="C50" s="19">
        <v>1</v>
      </c>
      <c r="D50" s="22">
        <v>14750</v>
      </c>
    </row>
    <row r="51" spans="1:4" x14ac:dyDescent="0.25">
      <c r="A51" s="19" t="s">
        <v>327</v>
      </c>
      <c r="B51" s="19" t="s">
        <v>40</v>
      </c>
      <c r="C51" s="19">
        <v>1</v>
      </c>
      <c r="D51" s="22">
        <v>16000</v>
      </c>
    </row>
    <row r="52" spans="1:4" x14ac:dyDescent="0.25">
      <c r="A52" s="19" t="s">
        <v>327</v>
      </c>
      <c r="B52" s="19" t="s">
        <v>43</v>
      </c>
      <c r="C52" s="19">
        <v>2</v>
      </c>
      <c r="D52" s="22">
        <v>114384.85</v>
      </c>
    </row>
    <row r="53" spans="1:4" x14ac:dyDescent="0.25">
      <c r="A53" s="19" t="s">
        <v>328</v>
      </c>
      <c r="B53" s="19" t="s">
        <v>37</v>
      </c>
      <c r="C53" s="19">
        <v>6</v>
      </c>
      <c r="D53" s="22">
        <v>157450</v>
      </c>
    </row>
    <row r="54" spans="1:4" x14ac:dyDescent="0.25">
      <c r="A54" s="19" t="s">
        <v>328</v>
      </c>
      <c r="B54" s="19" t="s">
        <v>38</v>
      </c>
      <c r="C54" s="19">
        <v>2</v>
      </c>
      <c r="D54" s="22">
        <v>4621.7700000000004</v>
      </c>
    </row>
    <row r="55" spans="1:4" x14ac:dyDescent="0.25">
      <c r="A55" s="19" t="s">
        <v>328</v>
      </c>
      <c r="B55" s="19" t="s">
        <v>42</v>
      </c>
      <c r="C55" s="19">
        <v>74</v>
      </c>
      <c r="D55" s="22">
        <v>47859</v>
      </c>
    </row>
    <row r="56" spans="1:4" x14ac:dyDescent="0.25">
      <c r="A56" s="19" t="s">
        <v>329</v>
      </c>
      <c r="B56" s="19" t="s">
        <v>37</v>
      </c>
      <c r="C56" s="19">
        <v>68</v>
      </c>
      <c r="D56" s="22">
        <v>745928</v>
      </c>
    </row>
    <row r="57" spans="1:4" x14ac:dyDescent="0.25">
      <c r="A57" s="19" t="s">
        <v>329</v>
      </c>
      <c r="B57" s="19" t="s">
        <v>38</v>
      </c>
      <c r="C57" s="19">
        <v>2</v>
      </c>
      <c r="D57" s="22">
        <v>6857</v>
      </c>
    </row>
    <row r="58" spans="1:4" x14ac:dyDescent="0.25">
      <c r="A58" s="19" t="s">
        <v>329</v>
      </c>
      <c r="B58" s="19" t="s">
        <v>39</v>
      </c>
      <c r="C58" s="19">
        <v>2</v>
      </c>
      <c r="D58" s="22">
        <v>57650</v>
      </c>
    </row>
    <row r="59" spans="1:4" x14ac:dyDescent="0.25">
      <c r="A59" s="19" t="s">
        <v>329</v>
      </c>
      <c r="B59" s="19" t="s">
        <v>40</v>
      </c>
      <c r="C59" s="19">
        <v>7</v>
      </c>
      <c r="D59" s="22">
        <v>26194</v>
      </c>
    </row>
    <row r="60" spans="1:4" x14ac:dyDescent="0.25">
      <c r="A60" s="19" t="s">
        <v>329</v>
      </c>
      <c r="B60" s="19" t="s">
        <v>42</v>
      </c>
      <c r="C60" s="19">
        <v>12</v>
      </c>
      <c r="D60" s="22">
        <v>130306.16</v>
      </c>
    </row>
    <row r="61" spans="1:4" x14ac:dyDescent="0.25">
      <c r="A61" s="19" t="s">
        <v>332</v>
      </c>
      <c r="B61" s="19" t="s">
        <v>37</v>
      </c>
      <c r="C61" s="19">
        <v>4</v>
      </c>
      <c r="D61" s="22">
        <v>139929.78</v>
      </c>
    </row>
    <row r="62" spans="1:4" x14ac:dyDescent="0.25">
      <c r="A62" s="19" t="s">
        <v>332</v>
      </c>
      <c r="B62" s="19" t="s">
        <v>42</v>
      </c>
      <c r="C62" s="19">
        <v>7</v>
      </c>
      <c r="D62" s="22">
        <v>123217.34</v>
      </c>
    </row>
    <row r="63" spans="1:4" x14ac:dyDescent="0.25">
      <c r="A63" s="77" t="s">
        <v>25</v>
      </c>
      <c r="B63" s="77"/>
      <c r="C63" s="77">
        <f>SUBTOTAL(109,C44:C62)</f>
        <v>353</v>
      </c>
      <c r="D63" s="78">
        <f>SUBTOTAL(109,D44:D62)</f>
        <v>4831784.6099999994</v>
      </c>
    </row>
  </sheetData>
  <mergeCells count="12">
    <mergeCell ref="H35:I35"/>
    <mergeCell ref="K35:L35"/>
    <mergeCell ref="M35:N35"/>
    <mergeCell ref="O35:O36"/>
    <mergeCell ref="A11:O12"/>
    <mergeCell ref="D15:E15"/>
    <mergeCell ref="B16:C16"/>
    <mergeCell ref="D16:E16"/>
    <mergeCell ref="F16:G16"/>
    <mergeCell ref="I33:J33"/>
    <mergeCell ref="K33:L33"/>
    <mergeCell ref="M33:N33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19D9-7EA3-490C-8A79-5BB6B2517633}">
  <dimension ref="A1:L136"/>
  <sheetViews>
    <sheetView workbookViewId="0">
      <selection activeCell="A6" sqref="A6"/>
    </sheetView>
  </sheetViews>
  <sheetFormatPr baseColWidth="10" defaultRowHeight="15" x14ac:dyDescent="0.25"/>
  <cols>
    <col min="1" max="1" width="40.85546875" style="19" customWidth="1"/>
    <col min="2" max="2" width="43.28515625" style="19" customWidth="1"/>
    <col min="3" max="3" width="17.42578125" style="19" customWidth="1"/>
    <col min="4" max="4" width="16" style="19" customWidth="1"/>
    <col min="5" max="5" width="13.140625" style="19" bestFit="1" customWidth="1"/>
    <col min="6" max="7" width="11.42578125" style="19"/>
    <col min="8" max="8" width="30" style="19" customWidth="1"/>
    <col min="9" max="9" width="77" style="19" bestFit="1" customWidth="1"/>
    <col min="10" max="10" width="19" style="19" customWidth="1"/>
    <col min="11" max="11" width="16.140625" style="19" bestFit="1" customWidth="1"/>
    <col min="12" max="12" width="18.28515625" style="19" customWidth="1"/>
    <col min="13" max="16384" width="11.42578125" style="19"/>
  </cols>
  <sheetData>
    <row r="1" spans="1:12" s="8" customFormat="1" ht="48.75" customHeight="1" thickBot="1" x14ac:dyDescent="0.3">
      <c r="A1" s="1"/>
      <c r="B1" s="1"/>
      <c r="C1" s="2"/>
      <c r="D1" s="2"/>
      <c r="E1" s="3"/>
      <c r="F1" s="3"/>
      <c r="G1" s="4"/>
      <c r="H1" s="4"/>
      <c r="I1" s="4"/>
      <c r="J1" s="82" t="s">
        <v>0</v>
      </c>
      <c r="K1" s="82"/>
      <c r="L1" s="82"/>
    </row>
    <row r="2" spans="1:12" s="8" customFormat="1" ht="15" customHeight="1" x14ac:dyDescent="0.25">
      <c r="C2" s="9"/>
      <c r="D2" s="9"/>
      <c r="E2" s="10"/>
      <c r="F2" s="10"/>
      <c r="G2" s="11"/>
      <c r="H2" s="11"/>
      <c r="I2" s="11"/>
      <c r="J2" s="11"/>
      <c r="K2" s="12"/>
      <c r="L2" s="12"/>
    </row>
    <row r="3" spans="1:12" s="8" customFormat="1" ht="15" customHeight="1" x14ac:dyDescent="0.25">
      <c r="A3" s="15" t="s">
        <v>1</v>
      </c>
      <c r="B3" s="16"/>
      <c r="C3" s="9"/>
      <c r="D3" s="9"/>
      <c r="E3" s="10"/>
      <c r="F3" s="10"/>
      <c r="G3" s="11"/>
      <c r="H3" s="11"/>
      <c r="I3" s="11"/>
      <c r="J3" s="11"/>
      <c r="K3" s="12"/>
      <c r="L3" s="12"/>
    </row>
    <row r="4" spans="1:12" s="8" customFormat="1" ht="15" customHeight="1" x14ac:dyDescent="0.25">
      <c r="A4" s="17" t="s">
        <v>2</v>
      </c>
      <c r="B4" s="18"/>
      <c r="C4" s="9"/>
      <c r="D4" s="9"/>
      <c r="E4" s="10"/>
      <c r="F4" s="10"/>
      <c r="G4" s="11"/>
      <c r="H4" s="11"/>
      <c r="I4" s="11"/>
      <c r="J4" s="11"/>
      <c r="K4" s="12"/>
      <c r="L4" s="12"/>
    </row>
    <row r="5" spans="1:12" s="8" customFormat="1" ht="15" customHeight="1" x14ac:dyDescent="0.25">
      <c r="A5" s="15" t="s">
        <v>313</v>
      </c>
      <c r="B5" s="16"/>
      <c r="C5" s="9"/>
      <c r="D5" s="9"/>
      <c r="E5" s="10"/>
      <c r="F5" s="10"/>
      <c r="G5" s="11"/>
      <c r="H5" s="11"/>
      <c r="I5" s="11"/>
      <c r="J5" s="11"/>
      <c r="K5" s="12"/>
      <c r="L5" s="12"/>
    </row>
    <row r="6" spans="1:12" s="8" customFormat="1" ht="15" customHeight="1" x14ac:dyDescent="0.25">
      <c r="A6" s="81" t="s">
        <v>335</v>
      </c>
      <c r="B6" s="16"/>
      <c r="C6" s="9"/>
      <c r="D6" s="9"/>
      <c r="E6" s="10"/>
      <c r="F6" s="10"/>
      <c r="G6" s="11"/>
      <c r="H6" s="11"/>
      <c r="I6" s="11"/>
      <c r="J6" s="11"/>
      <c r="K6" s="12"/>
      <c r="L6" s="12"/>
    </row>
    <row r="7" spans="1:12" customFormat="1" x14ac:dyDescent="0.25">
      <c r="A7" s="52" t="s">
        <v>312</v>
      </c>
    </row>
    <row r="8" spans="1:12" customFormat="1" x14ac:dyDescent="0.25">
      <c r="A8" s="19"/>
    </row>
    <row r="9" spans="1:12" customFormat="1" ht="26.25" x14ac:dyDescent="0.25">
      <c r="A9" s="84" t="s">
        <v>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</row>
    <row r="11" spans="1:12" x14ac:dyDescent="0.25">
      <c r="A11" s="29" t="s">
        <v>57</v>
      </c>
      <c r="H11" s="29" t="s">
        <v>58</v>
      </c>
    </row>
    <row r="12" spans="1:12" x14ac:dyDescent="0.25">
      <c r="A12" s="19" t="s">
        <v>59</v>
      </c>
      <c r="B12" s="19" t="s">
        <v>60</v>
      </c>
      <c r="C12" s="19" t="s">
        <v>61</v>
      </c>
      <c r="D12" s="19" t="s">
        <v>10</v>
      </c>
      <c r="E12" s="19" t="s">
        <v>62</v>
      </c>
      <c r="H12" s="19" t="s">
        <v>63</v>
      </c>
      <c r="I12" s="19" t="s">
        <v>64</v>
      </c>
      <c r="J12" s="19" t="s">
        <v>61</v>
      </c>
      <c r="K12" s="19" t="s">
        <v>10</v>
      </c>
      <c r="L12" s="19" t="s">
        <v>62</v>
      </c>
    </row>
    <row r="13" spans="1:12" x14ac:dyDescent="0.25">
      <c r="A13" s="19" t="s">
        <v>65</v>
      </c>
      <c r="B13" s="19" t="s">
        <v>66</v>
      </c>
      <c r="C13" s="19" t="s">
        <v>22</v>
      </c>
      <c r="D13" s="19">
        <v>6</v>
      </c>
      <c r="E13" s="22">
        <v>142558.09</v>
      </c>
      <c r="H13" s="19" t="s">
        <v>67</v>
      </c>
      <c r="I13" s="19" t="s">
        <v>68</v>
      </c>
      <c r="J13" s="19" t="s">
        <v>24</v>
      </c>
      <c r="K13" s="19">
        <v>5</v>
      </c>
      <c r="L13" s="22">
        <v>21652.55</v>
      </c>
    </row>
    <row r="14" spans="1:12" x14ac:dyDescent="0.25">
      <c r="A14" s="19" t="s">
        <v>65</v>
      </c>
      <c r="B14" s="19" t="s">
        <v>66</v>
      </c>
      <c r="C14" s="19" t="s">
        <v>24</v>
      </c>
      <c r="D14" s="19">
        <v>5</v>
      </c>
      <c r="E14" s="22">
        <v>23864</v>
      </c>
      <c r="H14" s="19" t="s">
        <v>69</v>
      </c>
      <c r="I14" s="19" t="s">
        <v>70</v>
      </c>
      <c r="J14" s="19" t="s">
        <v>24</v>
      </c>
      <c r="K14" s="19">
        <v>2</v>
      </c>
      <c r="L14" s="22">
        <v>22593</v>
      </c>
    </row>
    <row r="15" spans="1:12" x14ac:dyDescent="0.25">
      <c r="A15" s="19" t="s">
        <v>65</v>
      </c>
      <c r="B15" s="19" t="s">
        <v>71</v>
      </c>
      <c r="C15" s="19" t="s">
        <v>22</v>
      </c>
      <c r="D15" s="19">
        <v>14</v>
      </c>
      <c r="E15" s="22">
        <v>330510.28000000003</v>
      </c>
      <c r="H15" s="19" t="s">
        <v>72</v>
      </c>
      <c r="I15" s="19" t="s">
        <v>73</v>
      </c>
      <c r="J15" s="19" t="s">
        <v>22</v>
      </c>
      <c r="K15" s="19">
        <v>1</v>
      </c>
      <c r="L15" s="22">
        <v>24752.07</v>
      </c>
    </row>
    <row r="16" spans="1:12" x14ac:dyDescent="0.25">
      <c r="A16" s="19" t="s">
        <v>65</v>
      </c>
      <c r="B16" s="19" t="s">
        <v>71</v>
      </c>
      <c r="C16" s="19" t="s">
        <v>24</v>
      </c>
      <c r="D16" s="19">
        <v>185</v>
      </c>
      <c r="E16" s="22">
        <v>134939.75</v>
      </c>
      <c r="H16" s="19" t="s">
        <v>72</v>
      </c>
      <c r="I16" s="19" t="s">
        <v>73</v>
      </c>
      <c r="J16" s="19" t="s">
        <v>24</v>
      </c>
      <c r="K16" s="19">
        <v>9</v>
      </c>
      <c r="L16" s="22">
        <v>21280.93</v>
      </c>
    </row>
    <row r="17" spans="1:12" x14ac:dyDescent="0.25">
      <c r="A17" s="19" t="s">
        <v>65</v>
      </c>
      <c r="B17" s="19" t="s">
        <v>74</v>
      </c>
      <c r="C17" s="19" t="s">
        <v>22</v>
      </c>
      <c r="D17" s="19">
        <v>10</v>
      </c>
      <c r="E17" s="22">
        <v>426492.5</v>
      </c>
      <c r="H17" s="19" t="s">
        <v>75</v>
      </c>
      <c r="I17" s="19" t="s">
        <v>76</v>
      </c>
      <c r="J17" s="19" t="s">
        <v>24</v>
      </c>
      <c r="K17" s="19">
        <v>3</v>
      </c>
      <c r="L17" s="22">
        <v>8000</v>
      </c>
    </row>
    <row r="18" spans="1:12" x14ac:dyDescent="0.25">
      <c r="A18" s="19" t="s">
        <v>65</v>
      </c>
      <c r="B18" s="19" t="s">
        <v>74</v>
      </c>
      <c r="C18" s="19" t="s">
        <v>24</v>
      </c>
      <c r="D18" s="19">
        <v>85</v>
      </c>
      <c r="E18" s="22">
        <v>238023.3</v>
      </c>
      <c r="H18" s="19" t="s">
        <v>77</v>
      </c>
      <c r="I18" s="19" t="s">
        <v>78</v>
      </c>
      <c r="J18" s="19" t="s">
        <v>22</v>
      </c>
      <c r="K18" s="19">
        <v>1</v>
      </c>
      <c r="L18" s="22">
        <v>67558</v>
      </c>
    </row>
    <row r="19" spans="1:12" x14ac:dyDescent="0.25">
      <c r="A19" s="19" t="s">
        <v>65</v>
      </c>
      <c r="B19" s="19" t="s">
        <v>79</v>
      </c>
      <c r="C19" s="19" t="s">
        <v>22</v>
      </c>
      <c r="D19" s="19">
        <v>3</v>
      </c>
      <c r="E19" s="22">
        <v>60371.69</v>
      </c>
      <c r="H19" s="19" t="s">
        <v>77</v>
      </c>
      <c r="I19" s="19" t="s">
        <v>78</v>
      </c>
      <c r="J19" s="19" t="s">
        <v>24</v>
      </c>
      <c r="K19" s="19">
        <v>1</v>
      </c>
      <c r="L19" s="22">
        <v>1520</v>
      </c>
    </row>
    <row r="20" spans="1:12" x14ac:dyDescent="0.25">
      <c r="A20" s="19" t="s">
        <v>65</v>
      </c>
      <c r="B20" s="19" t="s">
        <v>79</v>
      </c>
      <c r="C20" s="19" t="s">
        <v>24</v>
      </c>
      <c r="D20" s="19">
        <v>3</v>
      </c>
      <c r="E20" s="22">
        <v>17198</v>
      </c>
      <c r="H20" s="19" t="s">
        <v>80</v>
      </c>
      <c r="I20" s="19" t="s">
        <v>81</v>
      </c>
      <c r="J20" s="19" t="s">
        <v>22</v>
      </c>
      <c r="K20" s="19">
        <v>2</v>
      </c>
      <c r="L20" s="22">
        <v>47500</v>
      </c>
    </row>
    <row r="21" spans="1:12" x14ac:dyDescent="0.25">
      <c r="A21" s="19" t="s">
        <v>65</v>
      </c>
      <c r="B21" s="19" t="s">
        <v>82</v>
      </c>
      <c r="C21" s="19" t="s">
        <v>22</v>
      </c>
      <c r="D21" s="19">
        <v>1</v>
      </c>
      <c r="E21" s="22">
        <v>15000</v>
      </c>
      <c r="H21" s="19" t="s">
        <v>80</v>
      </c>
      <c r="I21" s="19" t="s">
        <v>81</v>
      </c>
      <c r="J21" s="19" t="s">
        <v>24</v>
      </c>
      <c r="K21" s="19">
        <v>1</v>
      </c>
      <c r="L21" s="22">
        <v>1000</v>
      </c>
    </row>
    <row r="22" spans="1:12" x14ac:dyDescent="0.25">
      <c r="A22" s="19" t="s">
        <v>65</v>
      </c>
      <c r="B22" s="19" t="s">
        <v>82</v>
      </c>
      <c r="C22" s="19" t="s">
        <v>24</v>
      </c>
      <c r="D22" s="19">
        <v>1</v>
      </c>
      <c r="E22" s="22">
        <v>11459.32</v>
      </c>
      <c r="H22" s="19" t="s">
        <v>83</v>
      </c>
      <c r="I22" s="19" t="s">
        <v>84</v>
      </c>
      <c r="J22" s="19" t="s">
        <v>22</v>
      </c>
      <c r="K22" s="19">
        <v>2</v>
      </c>
      <c r="L22" s="22">
        <v>25900</v>
      </c>
    </row>
    <row r="23" spans="1:12" x14ac:dyDescent="0.25">
      <c r="A23" s="19" t="s">
        <v>65</v>
      </c>
      <c r="B23" s="19" t="s">
        <v>85</v>
      </c>
      <c r="C23" s="19" t="s">
        <v>24</v>
      </c>
      <c r="D23" s="19">
        <v>5</v>
      </c>
      <c r="E23" s="22">
        <v>9500</v>
      </c>
      <c r="H23" s="19" t="s">
        <v>83</v>
      </c>
      <c r="I23" s="19" t="s">
        <v>84</v>
      </c>
      <c r="J23" s="19" t="s">
        <v>24</v>
      </c>
      <c r="K23" s="19">
        <v>1</v>
      </c>
      <c r="L23" s="22">
        <v>2000</v>
      </c>
    </row>
    <row r="24" spans="1:12" x14ac:dyDescent="0.25">
      <c r="A24" s="19" t="s">
        <v>65</v>
      </c>
      <c r="B24" s="19" t="s">
        <v>86</v>
      </c>
      <c r="C24" s="19" t="s">
        <v>22</v>
      </c>
      <c r="D24" s="19">
        <v>2</v>
      </c>
      <c r="E24" s="22">
        <v>60611.16</v>
      </c>
      <c r="H24" s="19" t="s">
        <v>87</v>
      </c>
      <c r="I24" s="19" t="s">
        <v>88</v>
      </c>
      <c r="J24" s="19" t="s">
        <v>22</v>
      </c>
      <c r="K24" s="19">
        <v>1</v>
      </c>
      <c r="L24" s="22">
        <v>4115</v>
      </c>
    </row>
    <row r="25" spans="1:12" x14ac:dyDescent="0.25">
      <c r="A25" s="19" t="s">
        <v>65</v>
      </c>
      <c r="B25" s="19" t="s">
        <v>86</v>
      </c>
      <c r="C25" s="19" t="s">
        <v>24</v>
      </c>
      <c r="D25" s="19">
        <v>3</v>
      </c>
      <c r="E25" s="22">
        <v>20029.41</v>
      </c>
      <c r="H25" s="19" t="s">
        <v>87</v>
      </c>
      <c r="I25" s="19" t="s">
        <v>88</v>
      </c>
      <c r="J25" s="19" t="s">
        <v>24</v>
      </c>
      <c r="K25" s="19">
        <v>1</v>
      </c>
      <c r="L25" s="22">
        <v>400</v>
      </c>
    </row>
    <row r="26" spans="1:12" x14ac:dyDescent="0.25">
      <c r="A26" s="19" t="s">
        <v>89</v>
      </c>
      <c r="B26" s="19" t="s">
        <v>90</v>
      </c>
      <c r="C26" s="19" t="s">
        <v>22</v>
      </c>
      <c r="D26" s="19">
        <v>2</v>
      </c>
      <c r="E26" s="22">
        <v>35207.07</v>
      </c>
      <c r="H26" s="19" t="s">
        <v>91</v>
      </c>
      <c r="I26" s="19" t="s">
        <v>92</v>
      </c>
      <c r="J26" s="19" t="s">
        <v>24</v>
      </c>
      <c r="K26" s="19">
        <v>2</v>
      </c>
      <c r="L26" s="22">
        <v>1438.93</v>
      </c>
    </row>
    <row r="27" spans="1:12" x14ac:dyDescent="0.25">
      <c r="A27" s="19" t="s">
        <v>89</v>
      </c>
      <c r="B27" s="19" t="s">
        <v>90</v>
      </c>
      <c r="C27" s="19" t="s">
        <v>24</v>
      </c>
      <c r="D27" s="19">
        <v>15</v>
      </c>
      <c r="E27" s="22">
        <v>97853.93</v>
      </c>
      <c r="H27" s="19" t="s">
        <v>93</v>
      </c>
      <c r="I27" s="19" t="s">
        <v>94</v>
      </c>
      <c r="J27" s="19" t="s">
        <v>22</v>
      </c>
      <c r="K27" s="19">
        <v>6</v>
      </c>
      <c r="L27" s="22">
        <v>182887.26</v>
      </c>
    </row>
    <row r="28" spans="1:12" x14ac:dyDescent="0.25">
      <c r="A28" s="19" t="s">
        <v>89</v>
      </c>
      <c r="B28" s="19" t="s">
        <v>95</v>
      </c>
      <c r="C28" s="19" t="s">
        <v>22</v>
      </c>
      <c r="D28" s="19">
        <v>2</v>
      </c>
      <c r="E28" s="22">
        <v>19040</v>
      </c>
      <c r="H28" s="19" t="s">
        <v>93</v>
      </c>
      <c r="I28" s="19" t="s">
        <v>94</v>
      </c>
      <c r="J28" s="19" t="s">
        <v>24</v>
      </c>
      <c r="K28" s="19">
        <v>64</v>
      </c>
      <c r="L28" s="22">
        <v>171694.05</v>
      </c>
    </row>
    <row r="29" spans="1:12" x14ac:dyDescent="0.25">
      <c r="A29" s="19" t="s">
        <v>89</v>
      </c>
      <c r="B29" s="19" t="s">
        <v>95</v>
      </c>
      <c r="C29" s="19" t="s">
        <v>24</v>
      </c>
      <c r="D29" s="19">
        <v>3</v>
      </c>
      <c r="E29" s="22">
        <v>8860</v>
      </c>
      <c r="H29" s="19" t="s">
        <v>96</v>
      </c>
      <c r="I29" s="19" t="s">
        <v>97</v>
      </c>
      <c r="J29" s="19" t="s">
        <v>22</v>
      </c>
      <c r="K29" s="19">
        <v>3</v>
      </c>
      <c r="L29" s="22">
        <v>260760</v>
      </c>
    </row>
    <row r="30" spans="1:12" x14ac:dyDescent="0.25">
      <c r="A30" s="19" t="s">
        <v>89</v>
      </c>
      <c r="B30" s="19" t="s">
        <v>98</v>
      </c>
      <c r="C30" s="19" t="s">
        <v>24</v>
      </c>
      <c r="D30" s="19">
        <v>2</v>
      </c>
      <c r="E30" s="22">
        <v>17500</v>
      </c>
      <c r="H30" s="19" t="s">
        <v>96</v>
      </c>
      <c r="I30" s="19" t="s">
        <v>97</v>
      </c>
      <c r="J30" s="19" t="s">
        <v>24</v>
      </c>
      <c r="K30" s="19">
        <v>1</v>
      </c>
      <c r="L30" s="22">
        <v>7600</v>
      </c>
    </row>
    <row r="31" spans="1:12" x14ac:dyDescent="0.25">
      <c r="A31" s="19" t="s">
        <v>89</v>
      </c>
      <c r="B31" s="19" t="s">
        <v>99</v>
      </c>
      <c r="C31" s="19" t="s">
        <v>24</v>
      </c>
      <c r="D31" s="19">
        <v>10</v>
      </c>
      <c r="E31" s="22">
        <v>24732.67</v>
      </c>
      <c r="H31" s="19" t="s">
        <v>100</v>
      </c>
      <c r="I31" s="19" t="s">
        <v>101</v>
      </c>
      <c r="J31" s="19" t="s">
        <v>22</v>
      </c>
      <c r="K31" s="19">
        <v>1</v>
      </c>
      <c r="L31" s="22">
        <v>30000</v>
      </c>
    </row>
    <row r="32" spans="1:12" x14ac:dyDescent="0.25">
      <c r="A32" s="19" t="s">
        <v>89</v>
      </c>
      <c r="B32" s="19" t="s">
        <v>102</v>
      </c>
      <c r="C32" s="19" t="s">
        <v>24</v>
      </c>
      <c r="D32" s="19">
        <v>1</v>
      </c>
      <c r="E32" s="22">
        <v>1500</v>
      </c>
      <c r="H32" s="19" t="s">
        <v>100</v>
      </c>
      <c r="I32" s="19" t="s">
        <v>101</v>
      </c>
      <c r="J32" s="19" t="s">
        <v>23</v>
      </c>
      <c r="K32" s="19">
        <v>1</v>
      </c>
      <c r="L32" s="22">
        <v>300</v>
      </c>
    </row>
    <row r="33" spans="1:12" x14ac:dyDescent="0.25">
      <c r="A33" s="19" t="s">
        <v>103</v>
      </c>
      <c r="B33" s="19" t="s">
        <v>104</v>
      </c>
      <c r="C33" s="19" t="s">
        <v>22</v>
      </c>
      <c r="D33" s="19">
        <v>1</v>
      </c>
      <c r="E33" s="22">
        <v>49000</v>
      </c>
      <c r="H33" s="19" t="s">
        <v>105</v>
      </c>
      <c r="I33" s="19" t="s">
        <v>106</v>
      </c>
      <c r="J33" s="19" t="s">
        <v>22</v>
      </c>
      <c r="K33" s="19">
        <v>4</v>
      </c>
      <c r="L33" s="22">
        <v>89210</v>
      </c>
    </row>
    <row r="34" spans="1:12" x14ac:dyDescent="0.25">
      <c r="A34" s="19" t="s">
        <v>103</v>
      </c>
      <c r="B34" s="19" t="s">
        <v>107</v>
      </c>
      <c r="C34" s="19" t="s">
        <v>22</v>
      </c>
      <c r="D34" s="19">
        <v>3</v>
      </c>
      <c r="E34" s="22">
        <v>83100</v>
      </c>
      <c r="H34" s="19" t="s">
        <v>105</v>
      </c>
      <c r="I34" s="19" t="s">
        <v>106</v>
      </c>
      <c r="J34" s="19" t="s">
        <v>24</v>
      </c>
      <c r="K34" s="19">
        <v>14</v>
      </c>
      <c r="L34" s="22">
        <v>72157</v>
      </c>
    </row>
    <row r="35" spans="1:12" x14ac:dyDescent="0.25">
      <c r="A35" s="19" t="s">
        <v>103</v>
      </c>
      <c r="B35" s="19" t="s">
        <v>107</v>
      </c>
      <c r="C35" s="19" t="s">
        <v>24</v>
      </c>
      <c r="D35" s="19">
        <v>13</v>
      </c>
      <c r="E35" s="22">
        <v>65457</v>
      </c>
      <c r="H35" s="19" t="s">
        <v>108</v>
      </c>
      <c r="I35" s="19" t="s">
        <v>109</v>
      </c>
      <c r="J35" s="19" t="s">
        <v>24</v>
      </c>
      <c r="K35" s="19">
        <v>1</v>
      </c>
      <c r="L35" s="22">
        <v>1500</v>
      </c>
    </row>
    <row r="36" spans="1:12" x14ac:dyDescent="0.25">
      <c r="A36" s="19" t="s">
        <v>103</v>
      </c>
      <c r="B36" s="19" t="s">
        <v>110</v>
      </c>
      <c r="C36" s="19" t="s">
        <v>22</v>
      </c>
      <c r="D36" s="19">
        <v>25</v>
      </c>
      <c r="E36" s="22">
        <v>2332053.2000000002</v>
      </c>
      <c r="H36" s="19" t="s">
        <v>111</v>
      </c>
      <c r="I36" s="19" t="s">
        <v>112</v>
      </c>
      <c r="J36" s="19" t="s">
        <v>24</v>
      </c>
      <c r="K36" s="19">
        <v>1</v>
      </c>
      <c r="L36" s="22">
        <v>3800</v>
      </c>
    </row>
    <row r="37" spans="1:12" x14ac:dyDescent="0.25">
      <c r="A37" s="19" t="s">
        <v>103</v>
      </c>
      <c r="B37" s="19" t="s">
        <v>110</v>
      </c>
      <c r="C37" s="19" t="s">
        <v>23</v>
      </c>
      <c r="D37" s="19">
        <v>4</v>
      </c>
      <c r="E37" s="22">
        <v>954</v>
      </c>
      <c r="H37" s="19" t="s">
        <v>113</v>
      </c>
      <c r="I37" s="19" t="s">
        <v>114</v>
      </c>
      <c r="J37" s="19" t="s">
        <v>24</v>
      </c>
      <c r="K37" s="19">
        <v>1</v>
      </c>
      <c r="L37" s="22">
        <v>1500</v>
      </c>
    </row>
    <row r="38" spans="1:12" x14ac:dyDescent="0.25">
      <c r="A38" s="19" t="s">
        <v>103</v>
      </c>
      <c r="B38" s="19" t="s">
        <v>110</v>
      </c>
      <c r="C38" s="19" t="s">
        <v>24</v>
      </c>
      <c r="D38" s="19">
        <v>114</v>
      </c>
      <c r="E38" s="22">
        <v>310207.15999999997</v>
      </c>
      <c r="H38" s="19" t="s">
        <v>115</v>
      </c>
      <c r="I38" s="19" t="s">
        <v>116</v>
      </c>
      <c r="J38" s="19" t="s">
        <v>23</v>
      </c>
      <c r="K38" s="19">
        <v>3</v>
      </c>
      <c r="L38" s="22">
        <v>9000</v>
      </c>
    </row>
    <row r="39" spans="1:12" x14ac:dyDescent="0.25">
      <c r="A39" s="19" t="s">
        <v>103</v>
      </c>
      <c r="B39" s="19" t="s">
        <v>117</v>
      </c>
      <c r="C39" s="19" t="s">
        <v>22</v>
      </c>
      <c r="D39" s="19">
        <v>38</v>
      </c>
      <c r="E39" s="22">
        <v>1344935</v>
      </c>
      <c r="H39" s="19" t="s">
        <v>115</v>
      </c>
      <c r="I39" s="19" t="s">
        <v>116</v>
      </c>
      <c r="J39" s="19" t="s">
        <v>24</v>
      </c>
      <c r="K39" s="19">
        <v>10</v>
      </c>
      <c r="L39" s="22">
        <v>86151.41</v>
      </c>
    </row>
    <row r="40" spans="1:12" x14ac:dyDescent="0.25">
      <c r="A40" s="19" t="s">
        <v>103</v>
      </c>
      <c r="B40" s="19" t="s">
        <v>117</v>
      </c>
      <c r="C40" s="19" t="s">
        <v>23</v>
      </c>
      <c r="D40" s="19">
        <v>10</v>
      </c>
      <c r="E40" s="22">
        <v>18678</v>
      </c>
      <c r="H40" s="19" t="s">
        <v>118</v>
      </c>
      <c r="I40" s="19" t="s">
        <v>119</v>
      </c>
      <c r="J40" s="19" t="s">
        <v>22</v>
      </c>
      <c r="K40" s="19">
        <v>4</v>
      </c>
      <c r="L40" s="22">
        <v>131575.41</v>
      </c>
    </row>
    <row r="41" spans="1:12" x14ac:dyDescent="0.25">
      <c r="A41" s="19" t="s">
        <v>103</v>
      </c>
      <c r="B41" s="19" t="s">
        <v>117</v>
      </c>
      <c r="C41" s="19" t="s">
        <v>24</v>
      </c>
      <c r="D41" s="19">
        <v>106</v>
      </c>
      <c r="E41" s="22">
        <v>358270.16</v>
      </c>
      <c r="H41" s="19" t="s">
        <v>118</v>
      </c>
      <c r="I41" s="19" t="s">
        <v>119</v>
      </c>
      <c r="J41" s="19" t="s">
        <v>24</v>
      </c>
      <c r="K41" s="19">
        <v>14</v>
      </c>
      <c r="L41" s="22">
        <v>142249</v>
      </c>
    </row>
    <row r="42" spans="1:12" x14ac:dyDescent="0.25">
      <c r="A42" s="19" t="s">
        <v>103</v>
      </c>
      <c r="B42" s="19" t="s">
        <v>120</v>
      </c>
      <c r="C42" s="19" t="s">
        <v>22</v>
      </c>
      <c r="D42" s="19">
        <v>1</v>
      </c>
      <c r="E42" s="22">
        <v>65384.85</v>
      </c>
      <c r="H42" s="19" t="s">
        <v>121</v>
      </c>
      <c r="I42" s="19" t="s">
        <v>122</v>
      </c>
      <c r="J42" s="19" t="s">
        <v>23</v>
      </c>
      <c r="K42" s="19">
        <v>1</v>
      </c>
      <c r="L42" s="22">
        <v>1297.02</v>
      </c>
    </row>
    <row r="43" spans="1:12" x14ac:dyDescent="0.25">
      <c r="A43" s="19" t="s">
        <v>103</v>
      </c>
      <c r="B43" s="19" t="s">
        <v>123</v>
      </c>
      <c r="C43" s="19" t="s">
        <v>22</v>
      </c>
      <c r="D43" s="19">
        <v>5</v>
      </c>
      <c r="E43" s="22">
        <v>168482.26</v>
      </c>
      <c r="H43" s="19" t="s">
        <v>121</v>
      </c>
      <c r="I43" s="19" t="s">
        <v>122</v>
      </c>
      <c r="J43" s="19" t="s">
        <v>24</v>
      </c>
      <c r="K43" s="19">
        <v>1</v>
      </c>
      <c r="L43" s="22">
        <v>11495</v>
      </c>
    </row>
    <row r="44" spans="1:12" x14ac:dyDescent="0.25">
      <c r="A44" s="19" t="s">
        <v>103</v>
      </c>
      <c r="B44" s="19" t="s">
        <v>123</v>
      </c>
      <c r="C44" s="19" t="s">
        <v>24</v>
      </c>
      <c r="D44" s="19">
        <v>5</v>
      </c>
      <c r="E44" s="22">
        <v>38290</v>
      </c>
      <c r="H44" s="19" t="s">
        <v>124</v>
      </c>
      <c r="I44" s="19" t="s">
        <v>125</v>
      </c>
      <c r="J44" s="19" t="s">
        <v>22</v>
      </c>
      <c r="K44" s="19">
        <v>2</v>
      </c>
      <c r="L44" s="22">
        <v>55500</v>
      </c>
    </row>
    <row r="45" spans="1:12" x14ac:dyDescent="0.25">
      <c r="A45" s="19" t="s">
        <v>103</v>
      </c>
      <c r="B45" s="19" t="s">
        <v>126</v>
      </c>
      <c r="C45" s="19" t="s">
        <v>22</v>
      </c>
      <c r="D45" s="19">
        <v>5</v>
      </c>
      <c r="E45" s="22">
        <v>438660</v>
      </c>
      <c r="H45" s="19" t="s">
        <v>124</v>
      </c>
      <c r="I45" s="19" t="s">
        <v>125</v>
      </c>
      <c r="J45" s="19" t="s">
        <v>24</v>
      </c>
      <c r="K45" s="19">
        <v>3</v>
      </c>
      <c r="L45" s="22">
        <v>1450</v>
      </c>
    </row>
    <row r="46" spans="1:12" x14ac:dyDescent="0.25">
      <c r="A46" s="19" t="s">
        <v>103</v>
      </c>
      <c r="B46" s="19" t="s">
        <v>126</v>
      </c>
      <c r="C46" s="19" t="s">
        <v>23</v>
      </c>
      <c r="D46" s="19">
        <v>1</v>
      </c>
      <c r="E46" s="22">
        <v>1650</v>
      </c>
      <c r="H46" s="19" t="s">
        <v>127</v>
      </c>
      <c r="I46" s="19" t="s">
        <v>128</v>
      </c>
      <c r="J46" s="19" t="s">
        <v>24</v>
      </c>
      <c r="K46" s="19">
        <v>7</v>
      </c>
      <c r="L46" s="22">
        <v>14194</v>
      </c>
    </row>
    <row r="47" spans="1:12" x14ac:dyDescent="0.25">
      <c r="A47" s="19" t="s">
        <v>103</v>
      </c>
      <c r="B47" s="19" t="s">
        <v>126</v>
      </c>
      <c r="C47" s="19" t="s">
        <v>24</v>
      </c>
      <c r="D47" s="19">
        <v>12</v>
      </c>
      <c r="E47" s="22">
        <v>121043</v>
      </c>
      <c r="H47" s="19" t="s">
        <v>129</v>
      </c>
      <c r="I47" s="19" t="s">
        <v>130</v>
      </c>
      <c r="J47" s="19" t="s">
        <v>24</v>
      </c>
      <c r="K47" s="19">
        <v>1</v>
      </c>
      <c r="L47" s="22">
        <v>10000</v>
      </c>
    </row>
    <row r="48" spans="1:12" x14ac:dyDescent="0.25">
      <c r="A48" s="19" t="s">
        <v>103</v>
      </c>
      <c r="B48" s="19" t="s">
        <v>131</v>
      </c>
      <c r="C48" s="19" t="s">
        <v>22</v>
      </c>
      <c r="D48" s="19">
        <v>2</v>
      </c>
      <c r="E48" s="22">
        <v>107575.41</v>
      </c>
      <c r="H48" s="19" t="s">
        <v>132</v>
      </c>
      <c r="I48" s="19" t="s">
        <v>133</v>
      </c>
      <c r="J48" s="19" t="s">
        <v>22</v>
      </c>
      <c r="K48" s="19">
        <v>7</v>
      </c>
      <c r="L48" s="22">
        <v>389150</v>
      </c>
    </row>
    <row r="49" spans="1:12" x14ac:dyDescent="0.25">
      <c r="A49" s="19" t="s">
        <v>103</v>
      </c>
      <c r="B49" s="19" t="s">
        <v>131</v>
      </c>
      <c r="C49" s="19" t="s">
        <v>23</v>
      </c>
      <c r="D49" s="19">
        <v>1</v>
      </c>
      <c r="E49" s="22">
        <v>1297.02</v>
      </c>
      <c r="H49" s="19" t="s">
        <v>132</v>
      </c>
      <c r="I49" s="19" t="s">
        <v>133</v>
      </c>
      <c r="J49" s="19" t="s">
        <v>24</v>
      </c>
      <c r="K49" s="19">
        <v>48</v>
      </c>
      <c r="L49" s="22">
        <v>153166.16</v>
      </c>
    </row>
    <row r="50" spans="1:12" x14ac:dyDescent="0.25">
      <c r="A50" s="19" t="s">
        <v>103</v>
      </c>
      <c r="B50" s="19" t="s">
        <v>131</v>
      </c>
      <c r="C50" s="19" t="s">
        <v>24</v>
      </c>
      <c r="D50" s="19">
        <v>4</v>
      </c>
      <c r="E50" s="22">
        <v>29994</v>
      </c>
      <c r="H50" s="19" t="s">
        <v>134</v>
      </c>
      <c r="I50" s="19" t="s">
        <v>135</v>
      </c>
      <c r="J50" s="19" t="s">
        <v>22</v>
      </c>
      <c r="K50" s="19">
        <v>6</v>
      </c>
      <c r="L50" s="22">
        <v>104212</v>
      </c>
    </row>
    <row r="51" spans="1:12" x14ac:dyDescent="0.25">
      <c r="A51" s="19" t="s">
        <v>103</v>
      </c>
      <c r="B51" s="19" t="s">
        <v>136</v>
      </c>
      <c r="C51" s="19" t="s">
        <v>23</v>
      </c>
      <c r="D51" s="19">
        <v>3</v>
      </c>
      <c r="E51" s="22">
        <v>9000</v>
      </c>
      <c r="H51" s="19" t="s">
        <v>134</v>
      </c>
      <c r="I51" s="19" t="s">
        <v>135</v>
      </c>
      <c r="J51" s="19" t="s">
        <v>23</v>
      </c>
      <c r="K51" s="19">
        <v>2</v>
      </c>
      <c r="L51" s="22">
        <v>7508</v>
      </c>
    </row>
    <row r="52" spans="1:12" x14ac:dyDescent="0.25">
      <c r="A52" s="19" t="s">
        <v>103</v>
      </c>
      <c r="B52" s="19" t="s">
        <v>136</v>
      </c>
      <c r="C52" s="19" t="s">
        <v>24</v>
      </c>
      <c r="D52" s="19">
        <v>19</v>
      </c>
      <c r="E52" s="22">
        <v>106615.88</v>
      </c>
      <c r="H52" s="19" t="s">
        <v>134</v>
      </c>
      <c r="I52" s="19" t="s">
        <v>135</v>
      </c>
      <c r="J52" s="19" t="s">
        <v>24</v>
      </c>
      <c r="K52" s="19">
        <v>5</v>
      </c>
      <c r="L52" s="22">
        <v>1550</v>
      </c>
    </row>
    <row r="53" spans="1:12" x14ac:dyDescent="0.25">
      <c r="A53" s="19" t="s">
        <v>103</v>
      </c>
      <c r="B53" s="19" t="s">
        <v>137</v>
      </c>
      <c r="C53" s="19" t="s">
        <v>22</v>
      </c>
      <c r="D53" s="19">
        <v>2</v>
      </c>
      <c r="E53" s="22">
        <v>97000</v>
      </c>
      <c r="H53" s="19" t="s">
        <v>138</v>
      </c>
      <c r="I53" s="19" t="s">
        <v>139</v>
      </c>
      <c r="J53" s="19" t="s">
        <v>22</v>
      </c>
      <c r="K53" s="19">
        <v>2</v>
      </c>
      <c r="L53" s="22">
        <v>84000</v>
      </c>
    </row>
    <row r="54" spans="1:12" x14ac:dyDescent="0.25">
      <c r="A54" s="19" t="s">
        <v>103</v>
      </c>
      <c r="B54" s="19" t="s">
        <v>137</v>
      </c>
      <c r="C54" s="19" t="s">
        <v>23</v>
      </c>
      <c r="D54" s="19">
        <v>1</v>
      </c>
      <c r="E54" s="22">
        <v>14040</v>
      </c>
      <c r="H54" s="19" t="s">
        <v>140</v>
      </c>
      <c r="I54" s="19" t="s">
        <v>141</v>
      </c>
      <c r="J54" s="19" t="s">
        <v>22</v>
      </c>
      <c r="K54" s="19">
        <v>1</v>
      </c>
      <c r="L54" s="22">
        <v>360000</v>
      </c>
    </row>
    <row r="55" spans="1:12" x14ac:dyDescent="0.25">
      <c r="A55" s="19" t="s">
        <v>103</v>
      </c>
      <c r="B55" s="19" t="s">
        <v>137</v>
      </c>
      <c r="C55" s="19" t="s">
        <v>24</v>
      </c>
      <c r="D55" s="19">
        <v>1</v>
      </c>
      <c r="E55" s="22">
        <v>2479.34</v>
      </c>
      <c r="H55" s="19" t="s">
        <v>142</v>
      </c>
      <c r="I55" s="19" t="s">
        <v>143</v>
      </c>
      <c r="J55" s="19" t="s">
        <v>22</v>
      </c>
      <c r="K55" s="19">
        <v>1</v>
      </c>
      <c r="L55" s="22">
        <v>12000</v>
      </c>
    </row>
    <row r="56" spans="1:12" x14ac:dyDescent="0.25">
      <c r="A56" s="19" t="s">
        <v>103</v>
      </c>
      <c r="B56" s="19" t="s">
        <v>144</v>
      </c>
      <c r="C56" s="19" t="s">
        <v>24</v>
      </c>
      <c r="D56" s="19">
        <v>4</v>
      </c>
      <c r="E56" s="22">
        <v>9397.4599999999991</v>
      </c>
      <c r="H56" s="19" t="s">
        <v>142</v>
      </c>
      <c r="I56" s="19" t="s">
        <v>143</v>
      </c>
      <c r="J56" s="19" t="s">
        <v>24</v>
      </c>
      <c r="K56" s="19">
        <v>2</v>
      </c>
      <c r="L56" s="22">
        <v>4621.7700000000004</v>
      </c>
    </row>
    <row r="57" spans="1:12" x14ac:dyDescent="0.25">
      <c r="A57" s="19" t="s">
        <v>103</v>
      </c>
      <c r="B57" s="19" t="s">
        <v>145</v>
      </c>
      <c r="C57" s="19" t="s">
        <v>22</v>
      </c>
      <c r="D57" s="19">
        <v>4</v>
      </c>
      <c r="E57" s="22">
        <v>145000</v>
      </c>
      <c r="H57" s="19" t="s">
        <v>146</v>
      </c>
      <c r="I57" s="19" t="s">
        <v>147</v>
      </c>
      <c r="J57" s="19" t="s">
        <v>24</v>
      </c>
      <c r="K57" s="19">
        <v>4</v>
      </c>
      <c r="L57" s="22">
        <v>3000</v>
      </c>
    </row>
    <row r="58" spans="1:12" x14ac:dyDescent="0.25">
      <c r="A58" s="19" t="s">
        <v>25</v>
      </c>
      <c r="D58" s="19">
        <f>SUBTOTAL(109,D13:D57)</f>
        <v>742</v>
      </c>
      <c r="E58" s="22">
        <f>SUBTOTAL(109,E13:E57)</f>
        <v>7613814.9099999992</v>
      </c>
      <c r="H58" s="19" t="s">
        <v>148</v>
      </c>
      <c r="I58" s="19" t="s">
        <v>149</v>
      </c>
      <c r="J58" s="19" t="s">
        <v>22</v>
      </c>
      <c r="K58" s="19">
        <v>2</v>
      </c>
      <c r="L58" s="22">
        <v>28455</v>
      </c>
    </row>
    <row r="59" spans="1:12" x14ac:dyDescent="0.25">
      <c r="H59" s="19" t="s">
        <v>148</v>
      </c>
      <c r="I59" s="19" t="s">
        <v>149</v>
      </c>
      <c r="J59" s="19" t="s">
        <v>24</v>
      </c>
      <c r="K59" s="19">
        <v>72</v>
      </c>
      <c r="L59" s="22">
        <v>71325.649999999994</v>
      </c>
    </row>
    <row r="60" spans="1:12" x14ac:dyDescent="0.25">
      <c r="H60" s="19" t="s">
        <v>150</v>
      </c>
      <c r="I60" s="19" t="s">
        <v>151</v>
      </c>
      <c r="J60" s="19" t="s">
        <v>22</v>
      </c>
      <c r="K60" s="19">
        <v>1</v>
      </c>
      <c r="L60" s="22">
        <v>11000</v>
      </c>
    </row>
    <row r="61" spans="1:12" x14ac:dyDescent="0.25">
      <c r="H61" s="19" t="s">
        <v>150</v>
      </c>
      <c r="I61" s="19" t="s">
        <v>151</v>
      </c>
      <c r="J61" s="19" t="s">
        <v>24</v>
      </c>
      <c r="K61" s="19">
        <v>2</v>
      </c>
      <c r="L61" s="22">
        <v>10400</v>
      </c>
    </row>
    <row r="62" spans="1:12" x14ac:dyDescent="0.25">
      <c r="H62" s="19" t="s">
        <v>152</v>
      </c>
      <c r="I62" s="19" t="s">
        <v>153</v>
      </c>
      <c r="J62" s="19" t="s">
        <v>24</v>
      </c>
      <c r="K62" s="19">
        <v>3</v>
      </c>
      <c r="L62" s="22">
        <v>23816</v>
      </c>
    </row>
    <row r="63" spans="1:12" x14ac:dyDescent="0.25">
      <c r="H63" s="19" t="s">
        <v>154</v>
      </c>
      <c r="I63" s="19" t="s">
        <v>155</v>
      </c>
      <c r="J63" s="19" t="s">
        <v>22</v>
      </c>
      <c r="K63" s="19">
        <v>1</v>
      </c>
      <c r="L63" s="22">
        <v>41260</v>
      </c>
    </row>
    <row r="64" spans="1:12" x14ac:dyDescent="0.25">
      <c r="H64" s="19" t="s">
        <v>154</v>
      </c>
      <c r="I64" s="19" t="s">
        <v>155</v>
      </c>
      <c r="J64" s="19" t="s">
        <v>24</v>
      </c>
      <c r="K64" s="19">
        <v>2</v>
      </c>
      <c r="L64" s="22">
        <v>19883</v>
      </c>
    </row>
    <row r="65" spans="8:12" x14ac:dyDescent="0.25">
      <c r="H65" s="19" t="s">
        <v>156</v>
      </c>
      <c r="I65" s="19" t="s">
        <v>157</v>
      </c>
      <c r="J65" s="19" t="s">
        <v>24</v>
      </c>
      <c r="K65" s="19">
        <v>2</v>
      </c>
      <c r="L65" s="22">
        <v>1000</v>
      </c>
    </row>
    <row r="66" spans="8:12" x14ac:dyDescent="0.25">
      <c r="H66" s="19" t="s">
        <v>158</v>
      </c>
      <c r="I66" s="19" t="s">
        <v>159</v>
      </c>
      <c r="J66" s="19" t="s">
        <v>22</v>
      </c>
      <c r="K66" s="19">
        <v>1</v>
      </c>
      <c r="L66" s="22">
        <v>100000</v>
      </c>
    </row>
    <row r="67" spans="8:12" x14ac:dyDescent="0.25">
      <c r="H67" s="19" t="s">
        <v>160</v>
      </c>
      <c r="I67" s="19" t="s">
        <v>161</v>
      </c>
      <c r="J67" s="19" t="s">
        <v>22</v>
      </c>
      <c r="K67" s="19">
        <v>2</v>
      </c>
      <c r="L67" s="22">
        <v>196750</v>
      </c>
    </row>
    <row r="68" spans="8:12" x14ac:dyDescent="0.25">
      <c r="H68" s="19" t="s">
        <v>162</v>
      </c>
      <c r="I68" s="19" t="s">
        <v>163</v>
      </c>
      <c r="J68" s="19" t="s">
        <v>22</v>
      </c>
      <c r="K68" s="19">
        <v>2</v>
      </c>
      <c r="L68" s="22">
        <v>109500</v>
      </c>
    </row>
    <row r="69" spans="8:12" x14ac:dyDescent="0.25">
      <c r="H69" s="19" t="s">
        <v>162</v>
      </c>
      <c r="I69" s="19" t="s">
        <v>163</v>
      </c>
      <c r="J69" s="19" t="s">
        <v>24</v>
      </c>
      <c r="K69" s="19">
        <v>1</v>
      </c>
      <c r="L69" s="22">
        <v>6440</v>
      </c>
    </row>
    <row r="70" spans="8:12" x14ac:dyDescent="0.25">
      <c r="H70" s="19" t="s">
        <v>164</v>
      </c>
      <c r="I70" s="19" t="s">
        <v>165</v>
      </c>
      <c r="J70" s="19" t="s">
        <v>22</v>
      </c>
      <c r="K70" s="19">
        <v>1</v>
      </c>
      <c r="L70" s="22">
        <v>49000</v>
      </c>
    </row>
    <row r="71" spans="8:12" x14ac:dyDescent="0.25">
      <c r="H71" s="19" t="s">
        <v>166</v>
      </c>
      <c r="I71" s="19" t="s">
        <v>167</v>
      </c>
      <c r="J71" s="19" t="s">
        <v>24</v>
      </c>
      <c r="K71" s="19">
        <v>1</v>
      </c>
      <c r="L71" s="22">
        <v>16000</v>
      </c>
    </row>
    <row r="72" spans="8:12" x14ac:dyDescent="0.25">
      <c r="H72" s="19" t="s">
        <v>168</v>
      </c>
      <c r="I72" s="19" t="s">
        <v>169</v>
      </c>
      <c r="J72" s="19" t="s">
        <v>24</v>
      </c>
      <c r="K72" s="19">
        <v>1</v>
      </c>
      <c r="L72" s="22">
        <v>8264.4599999999991</v>
      </c>
    </row>
    <row r="73" spans="8:12" x14ac:dyDescent="0.25">
      <c r="H73" s="19" t="s">
        <v>170</v>
      </c>
      <c r="I73" s="19" t="s">
        <v>171</v>
      </c>
      <c r="J73" s="19" t="s">
        <v>22</v>
      </c>
      <c r="K73" s="19">
        <v>1</v>
      </c>
      <c r="L73" s="22">
        <v>11500</v>
      </c>
    </row>
    <row r="74" spans="8:12" x14ac:dyDescent="0.25">
      <c r="H74" s="19" t="s">
        <v>170</v>
      </c>
      <c r="I74" s="19" t="s">
        <v>171</v>
      </c>
      <c r="J74" s="19" t="s">
        <v>23</v>
      </c>
      <c r="K74" s="19">
        <v>1</v>
      </c>
      <c r="L74" s="22">
        <v>1650</v>
      </c>
    </row>
    <row r="75" spans="8:12" x14ac:dyDescent="0.25">
      <c r="H75" s="19" t="s">
        <v>170</v>
      </c>
      <c r="I75" s="19" t="s">
        <v>171</v>
      </c>
      <c r="J75" s="19" t="s">
        <v>24</v>
      </c>
      <c r="K75" s="19">
        <v>2</v>
      </c>
      <c r="L75" s="22">
        <v>50100</v>
      </c>
    </row>
    <row r="76" spans="8:12" x14ac:dyDescent="0.25">
      <c r="H76" s="19" t="s">
        <v>172</v>
      </c>
      <c r="I76" s="19" t="s">
        <v>173</v>
      </c>
      <c r="J76" s="19" t="s">
        <v>23</v>
      </c>
      <c r="K76" s="19">
        <v>1</v>
      </c>
      <c r="L76" s="22">
        <v>1100</v>
      </c>
    </row>
    <row r="77" spans="8:12" x14ac:dyDescent="0.25">
      <c r="H77" s="19" t="s">
        <v>172</v>
      </c>
      <c r="I77" s="19" t="s">
        <v>173</v>
      </c>
      <c r="J77" s="19" t="s">
        <v>24</v>
      </c>
      <c r="K77" s="19">
        <v>4</v>
      </c>
      <c r="L77" s="22">
        <v>2520</v>
      </c>
    </row>
    <row r="78" spans="8:12" x14ac:dyDescent="0.25">
      <c r="H78" s="19" t="s">
        <v>174</v>
      </c>
      <c r="I78" s="19" t="s">
        <v>175</v>
      </c>
      <c r="J78" s="19" t="s">
        <v>22</v>
      </c>
      <c r="K78" s="19">
        <v>1</v>
      </c>
      <c r="L78" s="22">
        <v>17355.37</v>
      </c>
    </row>
    <row r="79" spans="8:12" x14ac:dyDescent="0.25">
      <c r="H79" s="19" t="s">
        <v>174</v>
      </c>
      <c r="I79" s="19" t="s">
        <v>175</v>
      </c>
      <c r="J79" s="19" t="s">
        <v>24</v>
      </c>
      <c r="K79" s="19">
        <v>2</v>
      </c>
      <c r="L79" s="22">
        <v>8198</v>
      </c>
    </row>
    <row r="80" spans="8:12" x14ac:dyDescent="0.25">
      <c r="H80" s="19" t="s">
        <v>176</v>
      </c>
      <c r="I80" s="19" t="s">
        <v>177</v>
      </c>
      <c r="J80" s="19" t="s">
        <v>24</v>
      </c>
      <c r="K80" s="19">
        <v>2</v>
      </c>
      <c r="L80" s="22">
        <v>600</v>
      </c>
    </row>
    <row r="81" spans="8:12" x14ac:dyDescent="0.25">
      <c r="H81" s="19" t="s">
        <v>178</v>
      </c>
      <c r="I81" s="19" t="s">
        <v>179</v>
      </c>
      <c r="J81" s="19" t="s">
        <v>22</v>
      </c>
      <c r="K81" s="19">
        <v>2</v>
      </c>
      <c r="L81" s="22">
        <v>74922.5</v>
      </c>
    </row>
    <row r="82" spans="8:12" x14ac:dyDescent="0.25">
      <c r="H82" s="19" t="s">
        <v>178</v>
      </c>
      <c r="I82" s="19" t="s">
        <v>179</v>
      </c>
      <c r="J82" s="19" t="s">
        <v>24</v>
      </c>
      <c r="K82" s="19">
        <v>6</v>
      </c>
      <c r="L82" s="22">
        <v>12520</v>
      </c>
    </row>
    <row r="83" spans="8:12" x14ac:dyDescent="0.25">
      <c r="H83" s="19" t="s">
        <v>180</v>
      </c>
      <c r="I83" s="19" t="s">
        <v>181</v>
      </c>
      <c r="J83" s="19" t="s">
        <v>22</v>
      </c>
      <c r="K83" s="19">
        <v>4</v>
      </c>
      <c r="L83" s="22">
        <v>95058.09</v>
      </c>
    </row>
    <row r="84" spans="8:12" x14ac:dyDescent="0.25">
      <c r="H84" s="19" t="s">
        <v>180</v>
      </c>
      <c r="I84" s="19" t="s">
        <v>181</v>
      </c>
      <c r="J84" s="19" t="s">
        <v>24</v>
      </c>
      <c r="K84" s="19">
        <v>4</v>
      </c>
      <c r="L84" s="22">
        <v>12643</v>
      </c>
    </row>
    <row r="85" spans="8:12" x14ac:dyDescent="0.25">
      <c r="H85" s="19" t="s">
        <v>182</v>
      </c>
      <c r="I85" s="19" t="s">
        <v>183</v>
      </c>
      <c r="J85" s="19" t="s">
        <v>22</v>
      </c>
      <c r="K85" s="19">
        <v>2</v>
      </c>
      <c r="L85" s="22">
        <v>60611.16</v>
      </c>
    </row>
    <row r="86" spans="8:12" x14ac:dyDescent="0.25">
      <c r="H86" s="19" t="s">
        <v>182</v>
      </c>
      <c r="I86" s="19" t="s">
        <v>183</v>
      </c>
      <c r="J86" s="19" t="s">
        <v>24</v>
      </c>
      <c r="K86" s="19">
        <v>3</v>
      </c>
      <c r="L86" s="22">
        <v>20029.41</v>
      </c>
    </row>
    <row r="87" spans="8:12" x14ac:dyDescent="0.25">
      <c r="H87" s="19" t="s">
        <v>184</v>
      </c>
      <c r="I87" s="19" t="s">
        <v>185</v>
      </c>
      <c r="J87" s="19" t="s">
        <v>24</v>
      </c>
      <c r="K87" s="19">
        <v>2</v>
      </c>
      <c r="L87" s="22">
        <v>17500</v>
      </c>
    </row>
    <row r="88" spans="8:12" x14ac:dyDescent="0.25">
      <c r="H88" s="19" t="s">
        <v>186</v>
      </c>
      <c r="I88" s="19" t="s">
        <v>187</v>
      </c>
      <c r="J88" s="19" t="s">
        <v>24</v>
      </c>
      <c r="K88" s="19">
        <v>3</v>
      </c>
      <c r="L88" s="22">
        <v>8860</v>
      </c>
    </row>
    <row r="89" spans="8:12" x14ac:dyDescent="0.25">
      <c r="H89" s="19" t="s">
        <v>188</v>
      </c>
      <c r="I89" s="19" t="s">
        <v>189</v>
      </c>
      <c r="J89" s="19" t="s">
        <v>22</v>
      </c>
      <c r="K89" s="19">
        <v>2</v>
      </c>
      <c r="L89" s="22">
        <v>19040</v>
      </c>
    </row>
    <row r="90" spans="8:12" x14ac:dyDescent="0.25">
      <c r="H90" s="19" t="s">
        <v>190</v>
      </c>
      <c r="I90" s="19" t="s">
        <v>191</v>
      </c>
      <c r="J90" s="19" t="s">
        <v>24</v>
      </c>
      <c r="K90" s="19">
        <v>1</v>
      </c>
      <c r="L90" s="22">
        <v>100</v>
      </c>
    </row>
    <row r="91" spans="8:12" x14ac:dyDescent="0.25">
      <c r="H91" s="19" t="s">
        <v>192</v>
      </c>
      <c r="I91" s="19" t="s">
        <v>193</v>
      </c>
      <c r="J91" s="19" t="s">
        <v>24</v>
      </c>
      <c r="K91" s="19">
        <v>2</v>
      </c>
      <c r="L91" s="22">
        <v>1500</v>
      </c>
    </row>
    <row r="92" spans="8:12" x14ac:dyDescent="0.25">
      <c r="H92" s="19" t="s">
        <v>194</v>
      </c>
      <c r="I92" s="19" t="s">
        <v>195</v>
      </c>
      <c r="J92" s="19" t="s">
        <v>24</v>
      </c>
      <c r="K92" s="19">
        <v>1</v>
      </c>
      <c r="L92" s="22">
        <v>1450</v>
      </c>
    </row>
    <row r="93" spans="8:12" x14ac:dyDescent="0.25">
      <c r="H93" s="19" t="s">
        <v>196</v>
      </c>
      <c r="I93" s="19" t="s">
        <v>197</v>
      </c>
      <c r="J93" s="19" t="s">
        <v>22</v>
      </c>
      <c r="K93" s="19">
        <v>14</v>
      </c>
      <c r="L93" s="22">
        <v>330510.28000000003</v>
      </c>
    </row>
    <row r="94" spans="8:12" x14ac:dyDescent="0.25">
      <c r="H94" s="19" t="s">
        <v>196</v>
      </c>
      <c r="I94" s="19" t="s">
        <v>197</v>
      </c>
      <c r="J94" s="19" t="s">
        <v>24</v>
      </c>
      <c r="K94" s="19">
        <v>2</v>
      </c>
      <c r="L94" s="22">
        <v>36738.1</v>
      </c>
    </row>
    <row r="95" spans="8:12" x14ac:dyDescent="0.25">
      <c r="H95" s="19" t="s">
        <v>198</v>
      </c>
      <c r="I95" s="19" t="s">
        <v>199</v>
      </c>
      <c r="J95" s="19" t="s">
        <v>22</v>
      </c>
      <c r="K95" s="19">
        <v>1</v>
      </c>
      <c r="L95" s="22">
        <v>15000</v>
      </c>
    </row>
    <row r="96" spans="8:12" x14ac:dyDescent="0.25">
      <c r="H96" s="19" t="s">
        <v>198</v>
      </c>
      <c r="I96" s="19" t="s">
        <v>199</v>
      </c>
      <c r="J96" s="19" t="s">
        <v>24</v>
      </c>
      <c r="K96" s="19">
        <v>2</v>
      </c>
      <c r="L96" s="22">
        <v>13525.43</v>
      </c>
    </row>
    <row r="97" spans="8:12" x14ac:dyDescent="0.25">
      <c r="H97" s="19" t="s">
        <v>200</v>
      </c>
      <c r="I97" s="19" t="s">
        <v>201</v>
      </c>
      <c r="J97" s="19" t="s">
        <v>22</v>
      </c>
      <c r="K97" s="19">
        <v>1</v>
      </c>
      <c r="L97" s="22">
        <v>5000</v>
      </c>
    </row>
    <row r="98" spans="8:12" x14ac:dyDescent="0.25">
      <c r="H98" s="19" t="s">
        <v>200</v>
      </c>
      <c r="I98" s="19" t="s">
        <v>201</v>
      </c>
      <c r="J98" s="19" t="s">
        <v>24</v>
      </c>
      <c r="K98" s="19">
        <v>2</v>
      </c>
      <c r="L98" s="22">
        <v>11000</v>
      </c>
    </row>
    <row r="99" spans="8:12" x14ac:dyDescent="0.25">
      <c r="H99" s="19" t="s">
        <v>202</v>
      </c>
      <c r="I99" s="19" t="s">
        <v>203</v>
      </c>
      <c r="J99" s="19" t="s">
        <v>22</v>
      </c>
      <c r="K99" s="19">
        <v>10</v>
      </c>
      <c r="L99" s="22">
        <v>191645</v>
      </c>
    </row>
    <row r="100" spans="8:12" x14ac:dyDescent="0.25">
      <c r="H100" s="19" t="s">
        <v>202</v>
      </c>
      <c r="I100" s="19" t="s">
        <v>203</v>
      </c>
      <c r="J100" s="19" t="s">
        <v>23</v>
      </c>
      <c r="K100" s="19">
        <v>6</v>
      </c>
      <c r="L100" s="22">
        <v>9770</v>
      </c>
    </row>
    <row r="101" spans="8:12" x14ac:dyDescent="0.25">
      <c r="H101" s="19" t="s">
        <v>202</v>
      </c>
      <c r="I101" s="19" t="s">
        <v>203</v>
      </c>
      <c r="J101" s="19" t="s">
        <v>24</v>
      </c>
      <c r="K101" s="19">
        <v>19</v>
      </c>
      <c r="L101" s="22">
        <v>37920</v>
      </c>
    </row>
    <row r="102" spans="8:12" x14ac:dyDescent="0.25">
      <c r="H102" s="19" t="s">
        <v>204</v>
      </c>
      <c r="I102" s="19" t="s">
        <v>205</v>
      </c>
      <c r="J102" s="19" t="s">
        <v>22</v>
      </c>
      <c r="K102" s="19">
        <v>1</v>
      </c>
      <c r="L102" s="22">
        <v>38016.32</v>
      </c>
    </row>
    <row r="103" spans="8:12" x14ac:dyDescent="0.25">
      <c r="H103" s="19" t="s">
        <v>206</v>
      </c>
      <c r="I103" s="19" t="s">
        <v>207</v>
      </c>
      <c r="J103" s="19" t="s">
        <v>22</v>
      </c>
      <c r="K103" s="19">
        <v>2</v>
      </c>
      <c r="L103" s="22">
        <v>97000</v>
      </c>
    </row>
    <row r="104" spans="8:12" x14ac:dyDescent="0.25">
      <c r="H104" s="19" t="s">
        <v>206</v>
      </c>
      <c r="I104" s="19" t="s">
        <v>207</v>
      </c>
      <c r="J104" s="19" t="s">
        <v>23</v>
      </c>
      <c r="K104" s="19">
        <v>1</v>
      </c>
      <c r="L104" s="22">
        <v>14040</v>
      </c>
    </row>
    <row r="105" spans="8:12" x14ac:dyDescent="0.25">
      <c r="H105" s="19" t="s">
        <v>206</v>
      </c>
      <c r="I105" s="19" t="s">
        <v>207</v>
      </c>
      <c r="J105" s="19" t="s">
        <v>24</v>
      </c>
      <c r="K105" s="19">
        <v>1</v>
      </c>
      <c r="L105" s="22">
        <v>2479.34</v>
      </c>
    </row>
    <row r="106" spans="8:12" x14ac:dyDescent="0.25">
      <c r="H106" s="19" t="s">
        <v>208</v>
      </c>
      <c r="I106" s="19" t="s">
        <v>209</v>
      </c>
      <c r="J106" s="19" t="s">
        <v>24</v>
      </c>
      <c r="K106" s="19">
        <v>1</v>
      </c>
      <c r="L106" s="22">
        <v>15000</v>
      </c>
    </row>
    <row r="107" spans="8:12" x14ac:dyDescent="0.25">
      <c r="H107" s="19" t="s">
        <v>210</v>
      </c>
      <c r="I107" s="19" t="s">
        <v>211</v>
      </c>
      <c r="J107" s="19" t="s">
        <v>22</v>
      </c>
      <c r="K107" s="19">
        <v>2</v>
      </c>
      <c r="L107" s="22">
        <v>25255</v>
      </c>
    </row>
    <row r="108" spans="8:12" x14ac:dyDescent="0.25">
      <c r="H108" s="19" t="s">
        <v>210</v>
      </c>
      <c r="I108" s="19" t="s">
        <v>211</v>
      </c>
      <c r="J108" s="19" t="s">
        <v>24</v>
      </c>
      <c r="K108" s="19">
        <v>2</v>
      </c>
      <c r="L108" s="22">
        <v>28000</v>
      </c>
    </row>
    <row r="109" spans="8:12" x14ac:dyDescent="0.25">
      <c r="H109" s="19" t="s">
        <v>212</v>
      </c>
      <c r="I109" s="19" t="s">
        <v>213</v>
      </c>
      <c r="J109" s="19" t="s">
        <v>22</v>
      </c>
      <c r="K109" s="19">
        <v>2</v>
      </c>
      <c r="L109" s="22">
        <v>562623</v>
      </c>
    </row>
    <row r="110" spans="8:12" x14ac:dyDescent="0.25">
      <c r="H110" s="19" t="s">
        <v>212</v>
      </c>
      <c r="I110" s="19" t="s">
        <v>213</v>
      </c>
      <c r="J110" s="19" t="s">
        <v>24</v>
      </c>
      <c r="K110" s="19">
        <v>2</v>
      </c>
      <c r="L110" s="22">
        <v>13000</v>
      </c>
    </row>
    <row r="111" spans="8:12" x14ac:dyDescent="0.25">
      <c r="H111" s="19" t="s">
        <v>214</v>
      </c>
      <c r="I111" s="19" t="s">
        <v>215</v>
      </c>
      <c r="J111" s="19" t="s">
        <v>22</v>
      </c>
      <c r="K111" s="19">
        <v>2</v>
      </c>
      <c r="L111" s="22">
        <v>152700</v>
      </c>
    </row>
    <row r="112" spans="8:12" x14ac:dyDescent="0.25">
      <c r="H112" s="19" t="s">
        <v>214</v>
      </c>
      <c r="I112" s="19" t="s">
        <v>215</v>
      </c>
      <c r="J112" s="19" t="s">
        <v>23</v>
      </c>
      <c r="K112" s="19">
        <v>4</v>
      </c>
      <c r="L112" s="22">
        <v>954</v>
      </c>
    </row>
    <row r="113" spans="8:12" x14ac:dyDescent="0.25">
      <c r="H113" s="19" t="s">
        <v>214</v>
      </c>
      <c r="I113" s="19" t="s">
        <v>215</v>
      </c>
      <c r="J113" s="19" t="s">
        <v>24</v>
      </c>
      <c r="K113" s="19">
        <v>1</v>
      </c>
      <c r="L113" s="22">
        <v>5000</v>
      </c>
    </row>
    <row r="114" spans="8:12" x14ac:dyDescent="0.25">
      <c r="H114" s="19" t="s">
        <v>216</v>
      </c>
      <c r="I114" s="19" t="s">
        <v>217</v>
      </c>
      <c r="J114" s="19" t="s">
        <v>22</v>
      </c>
      <c r="K114" s="19">
        <v>10</v>
      </c>
      <c r="L114" s="22">
        <v>951411</v>
      </c>
    </row>
    <row r="115" spans="8:12" x14ac:dyDescent="0.25">
      <c r="H115" s="19" t="s">
        <v>216</v>
      </c>
      <c r="I115" s="19" t="s">
        <v>217</v>
      </c>
      <c r="J115" s="19" t="s">
        <v>24</v>
      </c>
      <c r="K115" s="19">
        <v>21</v>
      </c>
      <c r="L115" s="22">
        <v>184821.51</v>
      </c>
    </row>
    <row r="116" spans="8:12" x14ac:dyDescent="0.25">
      <c r="H116" s="19" t="s">
        <v>218</v>
      </c>
      <c r="I116" s="19" t="s">
        <v>219</v>
      </c>
      <c r="J116" s="19" t="s">
        <v>22</v>
      </c>
      <c r="K116" s="19">
        <v>2</v>
      </c>
      <c r="L116" s="22">
        <v>133615.20000000001</v>
      </c>
    </row>
    <row r="117" spans="8:12" x14ac:dyDescent="0.25">
      <c r="H117" s="19" t="s">
        <v>218</v>
      </c>
      <c r="I117" s="19" t="s">
        <v>219</v>
      </c>
      <c r="J117" s="19" t="s">
        <v>24</v>
      </c>
      <c r="K117" s="19">
        <v>2</v>
      </c>
      <c r="L117" s="22">
        <v>8500</v>
      </c>
    </row>
    <row r="118" spans="8:12" x14ac:dyDescent="0.25">
      <c r="H118" s="19" t="s">
        <v>220</v>
      </c>
      <c r="I118" s="19" t="s">
        <v>221</v>
      </c>
      <c r="J118" s="19" t="s">
        <v>24</v>
      </c>
      <c r="K118" s="19">
        <v>12</v>
      </c>
      <c r="L118" s="22">
        <v>27848.799999999999</v>
      </c>
    </row>
    <row r="119" spans="8:12" x14ac:dyDescent="0.25">
      <c r="H119" s="19" t="s">
        <v>222</v>
      </c>
      <c r="I119" s="19" t="s">
        <v>223</v>
      </c>
      <c r="J119" s="19" t="s">
        <v>24</v>
      </c>
      <c r="K119" s="19">
        <v>1</v>
      </c>
      <c r="L119" s="22">
        <v>4800</v>
      </c>
    </row>
    <row r="120" spans="8:12" x14ac:dyDescent="0.25">
      <c r="H120" s="19" t="s">
        <v>224</v>
      </c>
      <c r="I120" s="19" t="s">
        <v>225</v>
      </c>
      <c r="J120" s="19" t="s">
        <v>24</v>
      </c>
      <c r="K120" s="19">
        <v>74</v>
      </c>
      <c r="L120" s="22">
        <v>47859</v>
      </c>
    </row>
    <row r="121" spans="8:12" x14ac:dyDescent="0.25">
      <c r="H121" s="19" t="s">
        <v>226</v>
      </c>
      <c r="I121" s="19" t="s">
        <v>227</v>
      </c>
      <c r="J121" s="19" t="s">
        <v>24</v>
      </c>
      <c r="K121" s="19">
        <v>106</v>
      </c>
      <c r="L121" s="22">
        <v>34542.65</v>
      </c>
    </row>
    <row r="122" spans="8:12" x14ac:dyDescent="0.25">
      <c r="H122" s="19" t="s">
        <v>228</v>
      </c>
      <c r="I122" s="19" t="s">
        <v>229</v>
      </c>
      <c r="J122" s="19" t="s">
        <v>24</v>
      </c>
      <c r="K122" s="19">
        <v>12</v>
      </c>
      <c r="L122" s="22">
        <v>15660</v>
      </c>
    </row>
    <row r="123" spans="8:12" x14ac:dyDescent="0.25">
      <c r="H123" s="19" t="s">
        <v>230</v>
      </c>
      <c r="I123" s="19" t="s">
        <v>231</v>
      </c>
      <c r="J123" s="19" t="s">
        <v>22</v>
      </c>
      <c r="K123" s="19">
        <v>5</v>
      </c>
      <c r="L123" s="22">
        <v>428250</v>
      </c>
    </row>
    <row r="124" spans="8:12" x14ac:dyDescent="0.25">
      <c r="H124" s="19" t="s">
        <v>232</v>
      </c>
      <c r="I124" s="19" t="s">
        <v>233</v>
      </c>
      <c r="J124" s="19" t="s">
        <v>22</v>
      </c>
      <c r="K124" s="19">
        <v>1</v>
      </c>
      <c r="L124" s="22">
        <v>20000</v>
      </c>
    </row>
    <row r="125" spans="8:12" x14ac:dyDescent="0.25">
      <c r="H125" s="19" t="s">
        <v>234</v>
      </c>
      <c r="I125" s="19" t="s">
        <v>235</v>
      </c>
      <c r="J125" s="19" t="s">
        <v>22</v>
      </c>
      <c r="K125" s="19">
        <v>1</v>
      </c>
      <c r="L125" s="22">
        <v>12000</v>
      </c>
    </row>
    <row r="126" spans="8:12" x14ac:dyDescent="0.25">
      <c r="H126" s="19" t="s">
        <v>236</v>
      </c>
      <c r="I126" s="19" t="s">
        <v>237</v>
      </c>
      <c r="J126" s="19" t="s">
        <v>22</v>
      </c>
      <c r="K126" s="19">
        <v>1</v>
      </c>
      <c r="L126" s="22">
        <v>63999</v>
      </c>
    </row>
    <row r="127" spans="8:12" x14ac:dyDescent="0.25">
      <c r="H127" s="19" t="s">
        <v>238</v>
      </c>
      <c r="I127" s="19" t="s">
        <v>239</v>
      </c>
      <c r="J127" s="19" t="s">
        <v>22</v>
      </c>
      <c r="K127" s="19">
        <v>1</v>
      </c>
      <c r="L127" s="22">
        <v>65384.85</v>
      </c>
    </row>
    <row r="128" spans="8:12" x14ac:dyDescent="0.25">
      <c r="H128" s="19" t="s">
        <v>240</v>
      </c>
      <c r="I128" s="19" t="s">
        <v>241</v>
      </c>
      <c r="J128" s="19" t="s">
        <v>24</v>
      </c>
      <c r="K128" s="19">
        <v>2</v>
      </c>
      <c r="L128" s="22">
        <v>17480</v>
      </c>
    </row>
    <row r="129" spans="8:12" x14ac:dyDescent="0.25">
      <c r="H129" s="19" t="s">
        <v>242</v>
      </c>
      <c r="I129" s="19" t="s">
        <v>243</v>
      </c>
      <c r="J129" s="19" t="s">
        <v>24</v>
      </c>
      <c r="K129" s="19">
        <v>3</v>
      </c>
      <c r="L129" s="22">
        <v>1133</v>
      </c>
    </row>
    <row r="130" spans="8:12" x14ac:dyDescent="0.25">
      <c r="H130" s="19" t="s">
        <v>244</v>
      </c>
      <c r="I130" s="19" t="s">
        <v>245</v>
      </c>
      <c r="J130" s="19" t="s">
        <v>22</v>
      </c>
      <c r="K130" s="19">
        <v>4</v>
      </c>
      <c r="L130" s="22">
        <v>145000</v>
      </c>
    </row>
    <row r="131" spans="8:12" x14ac:dyDescent="0.25">
      <c r="H131" s="19" t="s">
        <v>246</v>
      </c>
      <c r="I131" s="19" t="s">
        <v>247</v>
      </c>
      <c r="J131" s="19" t="s">
        <v>24</v>
      </c>
      <c r="K131" s="19">
        <v>2</v>
      </c>
      <c r="L131" s="22">
        <v>5782.23</v>
      </c>
    </row>
    <row r="132" spans="8:12" x14ac:dyDescent="0.25">
      <c r="H132" s="19" t="s">
        <v>248</v>
      </c>
      <c r="I132" s="19" t="s">
        <v>249</v>
      </c>
      <c r="J132" s="19" t="s">
        <v>24</v>
      </c>
      <c r="K132" s="19">
        <v>2</v>
      </c>
      <c r="L132" s="22">
        <v>31000</v>
      </c>
    </row>
    <row r="133" spans="8:12" x14ac:dyDescent="0.25">
      <c r="H133" s="19" t="s">
        <v>250</v>
      </c>
      <c r="I133" s="19" t="s">
        <v>251</v>
      </c>
      <c r="J133" s="19" t="s">
        <v>24</v>
      </c>
      <c r="K133" s="19">
        <v>1</v>
      </c>
      <c r="L133" s="22">
        <v>450</v>
      </c>
    </row>
    <row r="134" spans="8:12" x14ac:dyDescent="0.25">
      <c r="H134" s="19" t="s">
        <v>252</v>
      </c>
      <c r="I134" s="19" t="s">
        <v>253</v>
      </c>
      <c r="J134" s="19" t="s">
        <v>24</v>
      </c>
      <c r="K134" s="19">
        <v>1</v>
      </c>
      <c r="L134" s="22">
        <v>1500</v>
      </c>
    </row>
    <row r="135" spans="8:12" x14ac:dyDescent="0.25">
      <c r="H135" s="19" t="s">
        <v>254</v>
      </c>
      <c r="I135" s="19" t="s">
        <v>254</v>
      </c>
      <c r="J135" s="19" t="s">
        <v>24</v>
      </c>
      <c r="K135" s="19">
        <v>7</v>
      </c>
      <c r="L135" s="22">
        <v>44011</v>
      </c>
    </row>
    <row r="136" spans="8:12" x14ac:dyDescent="0.25">
      <c r="H136" s="19" t="s">
        <v>25</v>
      </c>
      <c r="K136" s="19">
        <f>SUBTOTAL(109,K13:K135)</f>
        <v>742</v>
      </c>
      <c r="L136" s="22">
        <f>SUBTOTAL(109,L13:L135)</f>
        <v>7613814.9100000011</v>
      </c>
    </row>
  </sheetData>
  <mergeCells count="2">
    <mergeCell ref="J1:L1"/>
    <mergeCell ref="A9:L9"/>
  </mergeCells>
  <hyperlinks>
    <hyperlink ref="A7" r:id="rId1" xr:uid="{85EB6293-E327-4224-901D-5C71DC514C6F}"/>
  </hyperlinks>
  <pageMargins left="0.7" right="0.7" top="0.75" bottom="0.75" header="0.3" footer="0.3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2C20-7ACB-486D-9968-D6E9F1960062}">
  <dimension ref="A1:Q48"/>
  <sheetViews>
    <sheetView workbookViewId="0">
      <selection activeCell="A5" sqref="A5"/>
    </sheetView>
  </sheetViews>
  <sheetFormatPr baseColWidth="10" defaultRowHeight="15" x14ac:dyDescent="0.25"/>
  <cols>
    <col min="1" max="1" width="31.85546875" customWidth="1"/>
  </cols>
  <sheetData>
    <row r="1" spans="1:17" s="38" customFormat="1" ht="48.75" customHeight="1" thickBot="1" x14ac:dyDescent="0.3">
      <c r="A1" s="42"/>
      <c r="B1" s="42"/>
      <c r="C1" s="31"/>
      <c r="D1" s="31"/>
      <c r="E1" s="32"/>
      <c r="F1" s="32"/>
      <c r="G1" s="30"/>
      <c r="H1" s="30"/>
      <c r="I1" s="30"/>
      <c r="J1" s="42"/>
      <c r="K1" s="42"/>
      <c r="L1" s="42"/>
      <c r="M1" s="42"/>
      <c r="N1" s="82" t="s">
        <v>0</v>
      </c>
      <c r="O1" s="82"/>
      <c r="P1" s="82"/>
      <c r="Q1" s="82"/>
    </row>
    <row r="2" spans="1:17" s="38" customFormat="1" ht="15" customHeight="1" x14ac:dyDescent="0.25">
      <c r="C2" s="34"/>
      <c r="D2" s="34"/>
      <c r="E2" s="35"/>
      <c r="F2" s="35"/>
      <c r="G2" s="19"/>
      <c r="H2" s="19"/>
      <c r="I2" s="19"/>
      <c r="J2" s="19"/>
      <c r="K2" s="36"/>
      <c r="L2" s="36"/>
      <c r="M2" s="37"/>
      <c r="N2" s="37"/>
      <c r="O2" s="37"/>
      <c r="P2" s="37"/>
      <c r="Q2" s="43"/>
    </row>
    <row r="3" spans="1:17" s="38" customFormat="1" ht="15" customHeight="1" x14ac:dyDescent="0.25">
      <c r="A3" s="44" t="s">
        <v>270</v>
      </c>
      <c r="B3" s="15"/>
      <c r="C3" s="34"/>
      <c r="D3" s="34"/>
      <c r="E3" s="35"/>
      <c r="F3" s="35"/>
      <c r="G3" s="19"/>
      <c r="H3" s="19"/>
      <c r="I3" s="19"/>
      <c r="J3" s="19"/>
      <c r="K3" s="36"/>
      <c r="L3" s="36"/>
      <c r="M3" s="37"/>
      <c r="N3" s="37"/>
      <c r="O3" s="37"/>
      <c r="P3" s="37"/>
      <c r="Q3" s="43"/>
    </row>
    <row r="4" spans="1:17" s="38" customFormat="1" ht="15" customHeight="1" x14ac:dyDescent="0.25">
      <c r="A4" s="17" t="s">
        <v>2</v>
      </c>
      <c r="B4" s="17"/>
      <c r="C4" s="34"/>
      <c r="D4" s="34"/>
      <c r="E4" s="35"/>
      <c r="F4" s="35"/>
      <c r="G4" s="19"/>
      <c r="H4" s="19"/>
      <c r="I4" s="19"/>
      <c r="J4" s="19"/>
      <c r="K4" s="36"/>
      <c r="L4" s="36"/>
      <c r="M4" s="37"/>
      <c r="N4" s="37"/>
      <c r="O4" s="37"/>
      <c r="P4" s="37"/>
      <c r="Q4" s="43"/>
    </row>
    <row r="5" spans="1:17" s="38" customFormat="1" ht="15" customHeight="1" x14ac:dyDescent="0.25">
      <c r="A5" s="15" t="s">
        <v>313</v>
      </c>
      <c r="B5" s="15"/>
      <c r="C5" s="34"/>
      <c r="D5" s="34"/>
      <c r="E5" s="35"/>
      <c r="F5" s="35"/>
      <c r="G5" s="19"/>
      <c r="H5" s="19"/>
      <c r="I5" s="19"/>
      <c r="J5" s="19"/>
      <c r="K5" s="36"/>
      <c r="L5" s="36"/>
      <c r="M5" s="37"/>
      <c r="N5" s="37"/>
      <c r="O5" s="37"/>
      <c r="P5" s="37"/>
      <c r="Q5" s="43"/>
    </row>
    <row r="8" spans="1:17" ht="26.25" x14ac:dyDescent="0.25">
      <c r="A8" s="84" t="s">
        <v>271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11" spans="1:17" s="19" customFormat="1" x14ac:dyDescent="0.25"/>
    <row r="12" spans="1:17" s="19" customFormat="1" x14ac:dyDescent="0.25">
      <c r="A12" s="93" t="s">
        <v>279</v>
      </c>
      <c r="B12" s="91" t="s">
        <v>4</v>
      </c>
      <c r="C12" s="91"/>
      <c r="D12" s="91"/>
      <c r="E12" s="91" t="s">
        <v>5</v>
      </c>
      <c r="F12" s="91"/>
      <c r="G12" s="91"/>
      <c r="H12" s="91" t="s">
        <v>6</v>
      </c>
      <c r="I12" s="91"/>
      <c r="J12" s="91"/>
      <c r="K12" s="91" t="s">
        <v>7</v>
      </c>
      <c r="L12" s="91"/>
      <c r="M12" s="91"/>
      <c r="N12" s="91" t="s">
        <v>8</v>
      </c>
      <c r="O12" s="91"/>
      <c r="P12" s="91"/>
      <c r="Q12" s="91" t="s">
        <v>25</v>
      </c>
    </row>
    <row r="13" spans="1:17" s="19" customFormat="1" ht="15.75" thickBot="1" x14ac:dyDescent="0.3">
      <c r="A13" s="94" t="s">
        <v>272</v>
      </c>
      <c r="B13" s="45" t="s">
        <v>273</v>
      </c>
      <c r="C13" s="45" t="s">
        <v>274</v>
      </c>
      <c r="D13" s="45" t="s">
        <v>280</v>
      </c>
      <c r="E13" s="45" t="s">
        <v>273</v>
      </c>
      <c r="F13" s="45" t="s">
        <v>274</v>
      </c>
      <c r="G13" s="45" t="s">
        <v>280</v>
      </c>
      <c r="H13" s="45" t="s">
        <v>273</v>
      </c>
      <c r="I13" s="45" t="s">
        <v>274</v>
      </c>
      <c r="J13" s="45" t="s">
        <v>280</v>
      </c>
      <c r="K13" s="45" t="s">
        <v>273</v>
      </c>
      <c r="L13" s="45" t="s">
        <v>274</v>
      </c>
      <c r="M13" s="45" t="s">
        <v>280</v>
      </c>
      <c r="N13" s="45" t="s">
        <v>273</v>
      </c>
      <c r="O13" s="45" t="s">
        <v>274</v>
      </c>
      <c r="P13" s="45" t="s">
        <v>280</v>
      </c>
      <c r="Q13" s="92"/>
    </row>
    <row r="14" spans="1:17" s="19" customFormat="1" ht="15.75" thickTop="1" x14ac:dyDescent="0.25">
      <c r="A14" s="19" t="s">
        <v>277</v>
      </c>
      <c r="B14" s="19">
        <v>1</v>
      </c>
      <c r="D14" s="19">
        <v>1</v>
      </c>
      <c r="N14" s="19">
        <v>1</v>
      </c>
      <c r="P14" s="19">
        <v>1</v>
      </c>
      <c r="Q14" s="19">
        <v>2</v>
      </c>
    </row>
    <row r="15" spans="1:17" s="19" customFormat="1" x14ac:dyDescent="0.25">
      <c r="A15" s="46" t="s">
        <v>37</v>
      </c>
      <c r="B15" s="46">
        <v>1</v>
      </c>
      <c r="C15" s="46"/>
      <c r="D15" s="46">
        <v>1</v>
      </c>
      <c r="E15" s="46">
        <v>19</v>
      </c>
      <c r="F15" s="46">
        <v>12</v>
      </c>
      <c r="G15" s="46">
        <v>31</v>
      </c>
      <c r="H15" s="46">
        <v>4</v>
      </c>
      <c r="I15" s="46">
        <v>1</v>
      </c>
      <c r="J15" s="46">
        <v>5</v>
      </c>
      <c r="K15" s="46">
        <v>15</v>
      </c>
      <c r="L15" s="46">
        <v>3</v>
      </c>
      <c r="M15" s="46">
        <v>18</v>
      </c>
      <c r="N15" s="46">
        <v>27</v>
      </c>
      <c r="O15" s="46">
        <v>9</v>
      </c>
      <c r="P15" s="46">
        <v>36</v>
      </c>
      <c r="Q15" s="46">
        <v>91</v>
      </c>
    </row>
    <row r="16" spans="1:17" s="19" customFormat="1" x14ac:dyDescent="0.25">
      <c r="A16" s="19" t="s">
        <v>275</v>
      </c>
      <c r="E16" s="19">
        <v>1</v>
      </c>
      <c r="G16" s="19">
        <v>1</v>
      </c>
      <c r="N16" s="19">
        <v>2</v>
      </c>
      <c r="O16" s="19">
        <v>1</v>
      </c>
      <c r="P16" s="19">
        <v>3</v>
      </c>
      <c r="Q16" s="19">
        <v>4</v>
      </c>
    </row>
    <row r="17" spans="1:17" s="19" customFormat="1" x14ac:dyDescent="0.25">
      <c r="A17" s="46" t="s">
        <v>39</v>
      </c>
      <c r="B17" s="46">
        <v>2</v>
      </c>
      <c r="C17" s="46">
        <v>1</v>
      </c>
      <c r="D17" s="46">
        <v>3</v>
      </c>
      <c r="E17" s="46"/>
      <c r="F17" s="46"/>
      <c r="G17" s="46"/>
      <c r="H17" s="46"/>
      <c r="I17" s="46"/>
      <c r="J17" s="46"/>
      <c r="K17" s="46">
        <v>2</v>
      </c>
      <c r="L17" s="46">
        <v>4</v>
      </c>
      <c r="M17" s="46">
        <v>6</v>
      </c>
      <c r="N17" s="46">
        <v>11</v>
      </c>
      <c r="O17" s="46">
        <v>2</v>
      </c>
      <c r="P17" s="46">
        <v>13</v>
      </c>
      <c r="Q17" s="46">
        <v>22</v>
      </c>
    </row>
    <row r="18" spans="1:17" s="19" customFormat="1" x14ac:dyDescent="0.25">
      <c r="A18" s="19" t="s">
        <v>40</v>
      </c>
      <c r="E18" s="19">
        <v>1</v>
      </c>
      <c r="F18" s="19">
        <v>2</v>
      </c>
      <c r="G18" s="19">
        <v>3</v>
      </c>
      <c r="I18" s="19">
        <v>1</v>
      </c>
      <c r="J18" s="19">
        <v>1</v>
      </c>
      <c r="K18" s="19">
        <v>7</v>
      </c>
      <c r="L18" s="19">
        <v>7</v>
      </c>
      <c r="M18" s="19">
        <v>14</v>
      </c>
      <c r="N18" s="19">
        <v>19</v>
      </c>
      <c r="O18" s="19">
        <v>4</v>
      </c>
      <c r="P18" s="19">
        <v>23</v>
      </c>
      <c r="Q18" s="19">
        <v>41</v>
      </c>
    </row>
    <row r="19" spans="1:17" s="19" customFormat="1" x14ac:dyDescent="0.25">
      <c r="A19" s="46" t="s">
        <v>41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>
        <v>1</v>
      </c>
      <c r="M19" s="46">
        <v>1</v>
      </c>
      <c r="N19" s="46">
        <v>1</v>
      </c>
      <c r="O19" s="46">
        <v>1</v>
      </c>
      <c r="P19" s="46">
        <v>2</v>
      </c>
      <c r="Q19" s="46">
        <v>3</v>
      </c>
    </row>
    <row r="20" spans="1:17" s="19" customFormat="1" x14ac:dyDescent="0.25">
      <c r="A20" s="19" t="s">
        <v>278</v>
      </c>
      <c r="N20" s="19">
        <v>1</v>
      </c>
      <c r="P20" s="19">
        <v>1</v>
      </c>
      <c r="Q20" s="19">
        <v>1</v>
      </c>
    </row>
    <row r="21" spans="1:17" s="19" customFormat="1" x14ac:dyDescent="0.25">
      <c r="A21" s="46" t="s">
        <v>42</v>
      </c>
      <c r="B21" s="46">
        <v>2</v>
      </c>
      <c r="C21" s="46"/>
      <c r="D21" s="46">
        <v>2</v>
      </c>
      <c r="E21" s="46">
        <v>9</v>
      </c>
      <c r="F21" s="46">
        <v>11</v>
      </c>
      <c r="G21" s="46">
        <v>20</v>
      </c>
      <c r="H21" s="46">
        <v>3</v>
      </c>
      <c r="I21" s="46">
        <v>5</v>
      </c>
      <c r="J21" s="46">
        <v>8</v>
      </c>
      <c r="K21" s="46">
        <v>21</v>
      </c>
      <c r="L21" s="46">
        <v>18</v>
      </c>
      <c r="M21" s="46">
        <v>39</v>
      </c>
      <c r="N21" s="46">
        <v>36</v>
      </c>
      <c r="O21" s="46">
        <v>22</v>
      </c>
      <c r="P21" s="46">
        <v>58</v>
      </c>
      <c r="Q21" s="46">
        <v>127</v>
      </c>
    </row>
    <row r="22" spans="1:17" s="19" customFormat="1" ht="15.75" thickBot="1" x14ac:dyDescent="0.3">
      <c r="A22" s="47" t="s">
        <v>25</v>
      </c>
      <c r="B22" s="47">
        <v>6</v>
      </c>
      <c r="C22" s="47">
        <v>1</v>
      </c>
      <c r="D22" s="47">
        <v>7</v>
      </c>
      <c r="E22" s="47">
        <v>30</v>
      </c>
      <c r="F22" s="47">
        <v>25</v>
      </c>
      <c r="G22" s="47">
        <v>55</v>
      </c>
      <c r="H22" s="47">
        <v>7</v>
      </c>
      <c r="I22" s="47">
        <v>7</v>
      </c>
      <c r="J22" s="47">
        <v>14</v>
      </c>
      <c r="K22" s="47">
        <v>45</v>
      </c>
      <c r="L22" s="47">
        <v>33</v>
      </c>
      <c r="M22" s="47">
        <v>78</v>
      </c>
      <c r="N22" s="47">
        <v>98</v>
      </c>
      <c r="O22" s="47">
        <v>39</v>
      </c>
      <c r="P22" s="47">
        <v>137</v>
      </c>
      <c r="Q22" s="47">
        <v>291</v>
      </c>
    </row>
    <row r="23" spans="1:17" ht="15.75" thickTop="1" x14ac:dyDescent="0.25"/>
    <row r="25" spans="1:17" x14ac:dyDescent="0.25">
      <c r="A25" s="93" t="s">
        <v>281</v>
      </c>
      <c r="B25" s="91" t="s">
        <v>4</v>
      </c>
      <c r="C25" s="91"/>
      <c r="D25" s="91"/>
      <c r="E25" s="91" t="s">
        <v>5</v>
      </c>
      <c r="F25" s="91"/>
      <c r="G25" s="91"/>
      <c r="H25" s="91" t="s">
        <v>6</v>
      </c>
      <c r="I25" s="91"/>
      <c r="J25" s="91"/>
      <c r="K25" s="91" t="s">
        <v>7</v>
      </c>
      <c r="L25" s="91"/>
      <c r="M25" s="91"/>
      <c r="N25" s="91" t="s">
        <v>8</v>
      </c>
      <c r="O25" s="91"/>
      <c r="P25" s="91"/>
      <c r="Q25" s="91" t="s">
        <v>25</v>
      </c>
    </row>
    <row r="26" spans="1:17" ht="15.75" thickBot="1" x14ac:dyDescent="0.3">
      <c r="A26" s="94" t="s">
        <v>272</v>
      </c>
      <c r="B26" s="45" t="s">
        <v>273</v>
      </c>
      <c r="C26" s="45" t="s">
        <v>274</v>
      </c>
      <c r="D26" s="45" t="s">
        <v>280</v>
      </c>
      <c r="E26" s="45" t="s">
        <v>273</v>
      </c>
      <c r="F26" s="45" t="s">
        <v>274</v>
      </c>
      <c r="G26" s="45" t="s">
        <v>280</v>
      </c>
      <c r="H26" s="45" t="s">
        <v>273</v>
      </c>
      <c r="I26" s="45" t="s">
        <v>274</v>
      </c>
      <c r="J26" s="45" t="s">
        <v>280</v>
      </c>
      <c r="K26" s="45" t="s">
        <v>273</v>
      </c>
      <c r="L26" s="45" t="s">
        <v>274</v>
      </c>
      <c r="M26" s="45" t="s">
        <v>280</v>
      </c>
      <c r="N26" s="45" t="s">
        <v>273</v>
      </c>
      <c r="O26" s="45" t="s">
        <v>274</v>
      </c>
      <c r="P26" s="45" t="s">
        <v>280</v>
      </c>
      <c r="Q26" s="92"/>
    </row>
    <row r="27" spans="1:17" ht="15.75" thickTop="1" x14ac:dyDescent="0.25">
      <c r="A27" s="19" t="s">
        <v>277</v>
      </c>
      <c r="B27" s="19">
        <v>1</v>
      </c>
      <c r="C27" s="19"/>
      <c r="D27" s="19">
        <v>1</v>
      </c>
      <c r="E27" s="19"/>
      <c r="F27" s="19"/>
      <c r="G27" s="19"/>
      <c r="H27" s="19"/>
      <c r="I27" s="19"/>
      <c r="J27" s="19"/>
      <c r="K27" s="19"/>
      <c r="L27" s="19"/>
      <c r="M27" s="19"/>
      <c r="N27" s="19">
        <v>1</v>
      </c>
      <c r="O27" s="19"/>
      <c r="P27" s="19">
        <v>1</v>
      </c>
      <c r="Q27" s="19">
        <v>2</v>
      </c>
    </row>
    <row r="28" spans="1:17" x14ac:dyDescent="0.25">
      <c r="A28" s="48" t="s">
        <v>37</v>
      </c>
      <c r="B28" s="48">
        <v>1</v>
      </c>
      <c r="C28" s="48"/>
      <c r="D28" s="48">
        <v>1</v>
      </c>
      <c r="E28" s="48">
        <v>22</v>
      </c>
      <c r="F28" s="48">
        <v>12</v>
      </c>
      <c r="G28" s="48">
        <v>34</v>
      </c>
      <c r="H28" s="48">
        <v>4</v>
      </c>
      <c r="I28" s="48">
        <v>2</v>
      </c>
      <c r="J28" s="48">
        <v>6</v>
      </c>
      <c r="K28" s="48">
        <v>15</v>
      </c>
      <c r="L28" s="48">
        <v>3</v>
      </c>
      <c r="M28" s="48">
        <v>18</v>
      </c>
      <c r="N28" s="48">
        <v>41</v>
      </c>
      <c r="O28" s="48">
        <v>10</v>
      </c>
      <c r="P28" s="48">
        <v>51</v>
      </c>
      <c r="Q28" s="48">
        <v>110</v>
      </c>
    </row>
    <row r="29" spans="1:17" x14ac:dyDescent="0.25">
      <c r="A29" s="19" t="s">
        <v>39</v>
      </c>
      <c r="B29" s="19">
        <v>2</v>
      </c>
      <c r="C29" s="19">
        <v>1</v>
      </c>
      <c r="D29" s="19">
        <v>3</v>
      </c>
      <c r="E29" s="19"/>
      <c r="F29" s="19"/>
      <c r="G29" s="19"/>
      <c r="H29" s="19"/>
      <c r="I29" s="19"/>
      <c r="J29" s="19"/>
      <c r="K29" s="19">
        <v>2</v>
      </c>
      <c r="L29" s="19">
        <v>5</v>
      </c>
      <c r="M29" s="19">
        <v>7</v>
      </c>
      <c r="N29" s="19">
        <v>15</v>
      </c>
      <c r="O29" s="19">
        <v>2</v>
      </c>
      <c r="P29" s="19">
        <v>17</v>
      </c>
      <c r="Q29" s="19">
        <v>27</v>
      </c>
    </row>
    <row r="30" spans="1:17" x14ac:dyDescent="0.25">
      <c r="A30" s="48" t="s">
        <v>40</v>
      </c>
      <c r="B30" s="48"/>
      <c r="C30" s="48"/>
      <c r="D30" s="48"/>
      <c r="E30" s="48">
        <v>1</v>
      </c>
      <c r="F30" s="48">
        <v>1</v>
      </c>
      <c r="G30" s="48">
        <v>2</v>
      </c>
      <c r="H30" s="48"/>
      <c r="I30" s="48">
        <v>1</v>
      </c>
      <c r="J30" s="48">
        <v>1</v>
      </c>
      <c r="K30" s="48">
        <v>6</v>
      </c>
      <c r="L30" s="48">
        <v>7</v>
      </c>
      <c r="M30" s="48">
        <v>13</v>
      </c>
      <c r="N30" s="48">
        <v>21</v>
      </c>
      <c r="O30" s="48">
        <v>4</v>
      </c>
      <c r="P30" s="48">
        <v>25</v>
      </c>
      <c r="Q30" s="48">
        <v>41</v>
      </c>
    </row>
    <row r="31" spans="1:17" x14ac:dyDescent="0.25">
      <c r="A31" s="19" t="s">
        <v>276</v>
      </c>
      <c r="B31" s="19"/>
      <c r="C31" s="19"/>
      <c r="D31" s="19"/>
      <c r="E31" s="19">
        <v>1</v>
      </c>
      <c r="F31" s="19"/>
      <c r="G31" s="19">
        <v>1</v>
      </c>
      <c r="H31" s="19"/>
      <c r="I31" s="19"/>
      <c r="J31" s="19"/>
      <c r="K31" s="19"/>
      <c r="L31" s="19"/>
      <c r="M31" s="19"/>
      <c r="N31" s="19"/>
      <c r="O31" s="19"/>
      <c r="P31" s="19"/>
      <c r="Q31" s="19">
        <v>1</v>
      </c>
    </row>
    <row r="32" spans="1:17" x14ac:dyDescent="0.25">
      <c r="A32" s="48" t="s">
        <v>41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>
        <v>1</v>
      </c>
      <c r="M32" s="48">
        <v>1</v>
      </c>
      <c r="N32" s="48">
        <v>1</v>
      </c>
      <c r="O32" s="48">
        <v>1</v>
      </c>
      <c r="P32" s="48">
        <v>2</v>
      </c>
      <c r="Q32" s="48">
        <v>3</v>
      </c>
    </row>
    <row r="33" spans="1:17" x14ac:dyDescent="0.25">
      <c r="A33" s="19" t="s">
        <v>278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>
        <v>1</v>
      </c>
      <c r="O33" s="19"/>
      <c r="P33" s="19">
        <v>1</v>
      </c>
      <c r="Q33" s="19">
        <v>1</v>
      </c>
    </row>
    <row r="34" spans="1:17" x14ac:dyDescent="0.25">
      <c r="A34" s="48" t="s">
        <v>42</v>
      </c>
      <c r="B34" s="48">
        <v>2</v>
      </c>
      <c r="C34" s="48"/>
      <c r="D34" s="48">
        <v>2</v>
      </c>
      <c r="E34" s="48">
        <v>7</v>
      </c>
      <c r="F34" s="48">
        <v>11</v>
      </c>
      <c r="G34" s="48">
        <v>18</v>
      </c>
      <c r="H34" s="48">
        <v>3</v>
      </c>
      <c r="I34" s="48">
        <v>7</v>
      </c>
      <c r="J34" s="48">
        <v>10</v>
      </c>
      <c r="K34" s="48">
        <v>20</v>
      </c>
      <c r="L34" s="48">
        <v>18</v>
      </c>
      <c r="M34" s="48">
        <v>38</v>
      </c>
      <c r="N34" s="48">
        <v>37</v>
      </c>
      <c r="O34" s="48">
        <v>21</v>
      </c>
      <c r="P34" s="48">
        <v>58</v>
      </c>
      <c r="Q34" s="48">
        <v>126</v>
      </c>
    </row>
    <row r="35" spans="1:17" ht="15.75" thickBot="1" x14ac:dyDescent="0.3">
      <c r="A35" s="47" t="s">
        <v>25</v>
      </c>
      <c r="B35" s="47">
        <v>6</v>
      </c>
      <c r="C35" s="47">
        <v>1</v>
      </c>
      <c r="D35" s="47">
        <v>7</v>
      </c>
      <c r="E35" s="47">
        <v>31</v>
      </c>
      <c r="F35" s="47">
        <v>24</v>
      </c>
      <c r="G35" s="47">
        <v>55</v>
      </c>
      <c r="H35" s="47">
        <v>7</v>
      </c>
      <c r="I35" s="47">
        <v>10</v>
      </c>
      <c r="J35" s="47">
        <v>17</v>
      </c>
      <c r="K35" s="47">
        <v>43</v>
      </c>
      <c r="L35" s="47">
        <v>34</v>
      </c>
      <c r="M35" s="47">
        <v>77</v>
      </c>
      <c r="N35" s="47">
        <v>117</v>
      </c>
      <c r="O35" s="47">
        <v>38</v>
      </c>
      <c r="P35" s="47">
        <v>155</v>
      </c>
      <c r="Q35" s="47">
        <v>311</v>
      </c>
    </row>
    <row r="36" spans="1:17" ht="15.75" thickTop="1" x14ac:dyDescent="0.25"/>
    <row r="38" spans="1:17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7" ht="15" customHeight="1" x14ac:dyDescent="0.25">
      <c r="A39" s="93" t="s">
        <v>282</v>
      </c>
      <c r="B39" s="91" t="s">
        <v>5</v>
      </c>
      <c r="C39" s="91"/>
      <c r="D39" s="91"/>
      <c r="E39" s="86" t="s">
        <v>6</v>
      </c>
      <c r="F39" s="86"/>
      <c r="G39" s="91" t="s">
        <v>7</v>
      </c>
      <c r="H39" s="91"/>
      <c r="I39" s="91"/>
      <c r="J39" s="91" t="s">
        <v>8</v>
      </c>
      <c r="K39" s="91"/>
      <c r="L39" s="91"/>
      <c r="M39" s="91" t="s">
        <v>25</v>
      </c>
    </row>
    <row r="40" spans="1:17" ht="15.75" thickBot="1" x14ac:dyDescent="0.3">
      <c r="A40" s="94"/>
      <c r="B40" s="45" t="s">
        <v>273</v>
      </c>
      <c r="C40" s="45" t="s">
        <v>274</v>
      </c>
      <c r="D40" s="45" t="s">
        <v>280</v>
      </c>
      <c r="E40" s="45" t="s">
        <v>274</v>
      </c>
      <c r="F40" s="45" t="s">
        <v>280</v>
      </c>
      <c r="G40" s="45" t="s">
        <v>273</v>
      </c>
      <c r="H40" s="45" t="s">
        <v>274</v>
      </c>
      <c r="I40" s="45" t="s">
        <v>280</v>
      </c>
      <c r="J40" s="45" t="s">
        <v>273</v>
      </c>
      <c r="K40" s="45" t="s">
        <v>274</v>
      </c>
      <c r="L40" s="45" t="s">
        <v>280</v>
      </c>
      <c r="M40" s="92"/>
    </row>
    <row r="41" spans="1:17" ht="15.75" thickTop="1" x14ac:dyDescent="0.25">
      <c r="A41" s="19" t="s">
        <v>37</v>
      </c>
      <c r="B41" s="19">
        <v>11</v>
      </c>
      <c r="C41" s="19">
        <v>2</v>
      </c>
      <c r="D41" s="19">
        <v>13</v>
      </c>
      <c r="E41" s="19">
        <v>1</v>
      </c>
      <c r="F41" s="19">
        <v>1</v>
      </c>
      <c r="G41" s="19"/>
      <c r="H41" s="19"/>
      <c r="I41" s="19"/>
      <c r="J41" s="19">
        <v>32</v>
      </c>
      <c r="K41" s="19">
        <v>3</v>
      </c>
      <c r="L41" s="19">
        <v>35</v>
      </c>
      <c r="M41" s="19">
        <v>49</v>
      </c>
    </row>
    <row r="42" spans="1:17" x14ac:dyDescent="0.25">
      <c r="A42" s="46" t="s">
        <v>275</v>
      </c>
      <c r="B42" s="46">
        <v>1</v>
      </c>
      <c r="C42" s="46"/>
      <c r="D42" s="46">
        <v>1</v>
      </c>
      <c r="E42" s="46"/>
      <c r="F42" s="46"/>
      <c r="G42" s="46"/>
      <c r="H42" s="46"/>
      <c r="I42" s="46"/>
      <c r="J42" s="46">
        <v>2</v>
      </c>
      <c r="K42" s="46">
        <v>1</v>
      </c>
      <c r="L42" s="46">
        <v>3</v>
      </c>
      <c r="M42" s="46">
        <v>4</v>
      </c>
    </row>
    <row r="43" spans="1:17" x14ac:dyDescent="0.25">
      <c r="A43" s="19" t="s">
        <v>39</v>
      </c>
      <c r="B43" s="19"/>
      <c r="C43" s="19"/>
      <c r="D43" s="19"/>
      <c r="E43" s="19"/>
      <c r="F43" s="19"/>
      <c r="G43" s="19"/>
      <c r="H43" s="19">
        <v>1</v>
      </c>
      <c r="I43" s="19">
        <v>1</v>
      </c>
      <c r="J43" s="19">
        <v>6</v>
      </c>
      <c r="K43" s="19">
        <v>2</v>
      </c>
      <c r="L43" s="19">
        <v>8</v>
      </c>
      <c r="M43" s="19">
        <v>9</v>
      </c>
    </row>
    <row r="44" spans="1:17" x14ac:dyDescent="0.25">
      <c r="A44" s="46" t="s">
        <v>40</v>
      </c>
      <c r="B44" s="46"/>
      <c r="C44" s="46">
        <v>1</v>
      </c>
      <c r="D44" s="46">
        <v>1</v>
      </c>
      <c r="E44" s="46"/>
      <c r="F44" s="46"/>
      <c r="G44" s="46">
        <v>1</v>
      </c>
      <c r="H44" s="46"/>
      <c r="I44" s="46">
        <v>1</v>
      </c>
      <c r="J44" s="46">
        <v>4</v>
      </c>
      <c r="K44" s="46"/>
      <c r="L44" s="46">
        <v>4</v>
      </c>
      <c r="M44" s="46">
        <v>6</v>
      </c>
    </row>
    <row r="45" spans="1:17" x14ac:dyDescent="0.25">
      <c r="A45" s="19" t="s">
        <v>276</v>
      </c>
      <c r="B45" s="19">
        <v>1</v>
      </c>
      <c r="C45" s="19"/>
      <c r="D45" s="19">
        <v>1</v>
      </c>
      <c r="E45" s="19"/>
      <c r="F45" s="19"/>
      <c r="G45" s="19"/>
      <c r="H45" s="19"/>
      <c r="I45" s="19"/>
      <c r="J45" s="19"/>
      <c r="K45" s="19"/>
      <c r="L45" s="19"/>
      <c r="M45" s="19">
        <v>1</v>
      </c>
    </row>
    <row r="46" spans="1:17" x14ac:dyDescent="0.25">
      <c r="A46" s="46" t="s">
        <v>42</v>
      </c>
      <c r="B46" s="46">
        <v>7</v>
      </c>
      <c r="C46" s="46">
        <v>4</v>
      </c>
      <c r="D46" s="46">
        <v>11</v>
      </c>
      <c r="E46" s="46">
        <v>2</v>
      </c>
      <c r="F46" s="46">
        <v>2</v>
      </c>
      <c r="G46" s="46">
        <v>5</v>
      </c>
      <c r="H46" s="46">
        <v>2</v>
      </c>
      <c r="I46" s="46">
        <v>7</v>
      </c>
      <c r="J46" s="46">
        <v>19</v>
      </c>
      <c r="K46" s="46">
        <v>3</v>
      </c>
      <c r="L46" s="46">
        <v>22</v>
      </c>
      <c r="M46" s="46">
        <v>42</v>
      </c>
    </row>
    <row r="47" spans="1:17" ht="15.75" thickBot="1" x14ac:dyDescent="0.3">
      <c r="A47" s="47" t="s">
        <v>25</v>
      </c>
      <c r="B47" s="47">
        <v>20</v>
      </c>
      <c r="C47" s="47">
        <v>7</v>
      </c>
      <c r="D47" s="47">
        <v>27</v>
      </c>
      <c r="E47" s="47">
        <v>3</v>
      </c>
      <c r="F47" s="47">
        <v>3</v>
      </c>
      <c r="G47" s="47">
        <v>6</v>
      </c>
      <c r="H47" s="47">
        <v>3</v>
      </c>
      <c r="I47" s="47">
        <v>9</v>
      </c>
      <c r="J47" s="47">
        <v>63</v>
      </c>
      <c r="K47" s="47">
        <v>9</v>
      </c>
      <c r="L47" s="47">
        <v>72</v>
      </c>
      <c r="M47" s="47">
        <v>111</v>
      </c>
    </row>
    <row r="48" spans="1:17" ht="15.75" thickTop="1" x14ac:dyDescent="0.25"/>
  </sheetData>
  <mergeCells count="22">
    <mergeCell ref="N1:Q1"/>
    <mergeCell ref="A8:Q8"/>
    <mergeCell ref="A12:A13"/>
    <mergeCell ref="B12:D12"/>
    <mergeCell ref="E12:G12"/>
    <mergeCell ref="H12:J12"/>
    <mergeCell ref="K12:M12"/>
    <mergeCell ref="N12:P12"/>
    <mergeCell ref="Q12:Q13"/>
    <mergeCell ref="E39:F39"/>
    <mergeCell ref="Q25:Q26"/>
    <mergeCell ref="A39:A40"/>
    <mergeCell ref="B39:D39"/>
    <mergeCell ref="G39:I39"/>
    <mergeCell ref="J39:L39"/>
    <mergeCell ref="M39:M40"/>
    <mergeCell ref="A25:A26"/>
    <mergeCell ref="B25:D25"/>
    <mergeCell ref="E25:G25"/>
    <mergeCell ref="H25:J25"/>
    <mergeCell ref="K25:M25"/>
    <mergeCell ref="N25:P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3B9E-851F-4A40-B2A2-18A7F137D24F}">
  <dimension ref="A1:P40"/>
  <sheetViews>
    <sheetView workbookViewId="0">
      <selection activeCell="C4" sqref="C4"/>
    </sheetView>
  </sheetViews>
  <sheetFormatPr baseColWidth="10" defaultRowHeight="15" x14ac:dyDescent="0.25"/>
  <cols>
    <col min="1" max="1" width="31.28515625" customWidth="1"/>
    <col min="2" max="2" width="30.140625" bestFit="1" customWidth="1"/>
    <col min="3" max="3" width="32.85546875" customWidth="1"/>
    <col min="4" max="4" width="14.28515625" customWidth="1"/>
    <col min="5" max="5" width="22.85546875" customWidth="1"/>
    <col min="6" max="6" width="17.7109375" bestFit="1" customWidth="1"/>
    <col min="8" max="8" width="30.140625" bestFit="1" customWidth="1"/>
    <col min="9" max="9" width="13.140625" bestFit="1" customWidth="1"/>
    <col min="10" max="10" width="11.5703125" bestFit="1" customWidth="1"/>
    <col min="11" max="11" width="10.5703125" bestFit="1" customWidth="1"/>
    <col min="12" max="12" width="18" bestFit="1" customWidth="1"/>
  </cols>
  <sheetData>
    <row r="1" spans="1:16" ht="49.5" customHeight="1" thickBot="1" x14ac:dyDescent="0.3">
      <c r="A1" s="55"/>
      <c r="B1" s="55"/>
      <c r="C1" s="2"/>
      <c r="D1" s="3"/>
      <c r="E1" s="55"/>
      <c r="F1" s="55"/>
      <c r="G1" s="6"/>
      <c r="H1" s="6"/>
      <c r="I1" s="95" t="s">
        <v>0</v>
      </c>
      <c r="J1" s="95"/>
      <c r="K1" s="95"/>
      <c r="L1" s="95"/>
      <c r="M1" s="95"/>
      <c r="P1" s="8"/>
    </row>
    <row r="2" spans="1:16" ht="15" customHeight="1" x14ac:dyDescent="0.25">
      <c r="C2" s="9"/>
      <c r="D2" s="10"/>
      <c r="G2" s="12"/>
      <c r="H2" s="13"/>
      <c r="I2" s="13"/>
      <c r="J2" s="13"/>
      <c r="K2" s="13"/>
      <c r="L2" s="14"/>
      <c r="M2" s="14"/>
      <c r="N2" s="14"/>
      <c r="O2" s="14"/>
      <c r="P2" s="8"/>
    </row>
    <row r="3" spans="1:16" ht="15" customHeight="1" x14ac:dyDescent="0.25">
      <c r="A3" t="s">
        <v>283</v>
      </c>
      <c r="C3" s="8"/>
      <c r="D3" s="8"/>
      <c r="E3" s="8"/>
      <c r="F3" s="8"/>
      <c r="G3" s="8"/>
      <c r="H3" s="8"/>
      <c r="I3" s="8"/>
      <c r="J3" s="13"/>
      <c r="K3" s="13"/>
      <c r="L3" s="14"/>
      <c r="M3" s="14"/>
      <c r="N3" s="14"/>
      <c r="O3" s="14"/>
      <c r="P3" s="8"/>
    </row>
    <row r="4" spans="1:16" s="54" customFormat="1" x14ac:dyDescent="0.25">
      <c r="A4" s="53" t="s">
        <v>315</v>
      </c>
    </row>
    <row r="6" spans="1:16" x14ac:dyDescent="0.25">
      <c r="A6" s="53" t="s">
        <v>314</v>
      </c>
    </row>
    <row r="8" spans="1:16" s="19" customFormat="1" ht="23.25" x14ac:dyDescent="0.25">
      <c r="A8" s="96" t="s">
        <v>284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6" s="19" customFormat="1" x14ac:dyDescent="0.25"/>
    <row r="10" spans="1:16" s="19" customFormat="1" x14ac:dyDescent="0.25"/>
    <row r="11" spans="1:16" s="19" customFormat="1" x14ac:dyDescent="0.25">
      <c r="A11" s="19" t="s">
        <v>262</v>
      </c>
      <c r="B11" s="19" t="s">
        <v>263</v>
      </c>
    </row>
    <row r="12" spans="1:16" s="19" customFormat="1" x14ac:dyDescent="0.25">
      <c r="A12" s="19">
        <f>I20</f>
        <v>225</v>
      </c>
      <c r="B12" s="22">
        <f>J20/I20</f>
        <v>533.83549017447194</v>
      </c>
    </row>
    <row r="13" spans="1:16" s="19" customFormat="1" x14ac:dyDescent="0.25"/>
    <row r="14" spans="1:16" s="19" customFormat="1" x14ac:dyDescent="0.25"/>
    <row r="15" spans="1:16" s="19" customFormat="1" x14ac:dyDescent="0.25">
      <c r="A15" s="19" t="s">
        <v>285</v>
      </c>
      <c r="B15" s="19" t="s">
        <v>286</v>
      </c>
      <c r="C15" s="19" t="s">
        <v>11</v>
      </c>
      <c r="D15" s="19" t="s">
        <v>259</v>
      </c>
      <c r="E15" s="19" t="s">
        <v>260</v>
      </c>
      <c r="F15" s="19" t="s">
        <v>287</v>
      </c>
      <c r="H15" s="19" t="s">
        <v>288</v>
      </c>
      <c r="I15" s="19" t="s">
        <v>268</v>
      </c>
      <c r="J15" s="19" t="s">
        <v>11</v>
      </c>
      <c r="K15" s="19" t="s">
        <v>259</v>
      </c>
      <c r="L15" s="19" t="s">
        <v>260</v>
      </c>
      <c r="M15" s="19" t="s">
        <v>289</v>
      </c>
    </row>
    <row r="16" spans="1:16" s="19" customFormat="1" x14ac:dyDescent="0.25">
      <c r="A16" s="19" t="s">
        <v>290</v>
      </c>
      <c r="B16" s="19">
        <v>9</v>
      </c>
      <c r="C16" s="22">
        <v>12523.751239669424</v>
      </c>
      <c r="D16" s="22">
        <v>167.75876033057853</v>
      </c>
      <c r="E16" s="22">
        <v>12691.51</v>
      </c>
      <c r="F16" s="41">
        <f>Tabla3[[#This Row],[Nª usuarios/as]]/$B$20</f>
        <v>0.16666666666666666</v>
      </c>
      <c r="H16" s="19" t="s">
        <v>290</v>
      </c>
      <c r="I16" s="19">
        <v>22</v>
      </c>
      <c r="J16" s="22">
        <v>12523.751239669424</v>
      </c>
      <c r="K16" s="22">
        <v>167.75876033057853</v>
      </c>
      <c r="L16" s="22">
        <v>12691.51</v>
      </c>
      <c r="M16" s="41">
        <f>Tabla414[[#This Row],[Importe]]/$J$20</f>
        <v>0.10426642223161564</v>
      </c>
    </row>
    <row r="17" spans="1:13" s="19" customFormat="1" x14ac:dyDescent="0.25">
      <c r="A17" s="19" t="s">
        <v>291</v>
      </c>
      <c r="B17" s="19">
        <v>22</v>
      </c>
      <c r="C17" s="22">
        <v>43754.066115702473</v>
      </c>
      <c r="D17" s="22">
        <v>9188.3538842975249</v>
      </c>
      <c r="E17" s="22">
        <v>52942.42</v>
      </c>
      <c r="F17" s="41">
        <f>Tabla3[[#This Row],[Nª usuarios/as]]/$B$20</f>
        <v>0.40740740740740738</v>
      </c>
      <c r="H17" s="19" t="s">
        <v>291</v>
      </c>
      <c r="I17" s="19">
        <v>101</v>
      </c>
      <c r="J17" s="22">
        <v>43754.066115702473</v>
      </c>
      <c r="K17" s="22">
        <v>9188.3538842975249</v>
      </c>
      <c r="L17" s="22">
        <v>52942.42</v>
      </c>
      <c r="M17" s="41">
        <f>Tabla414[[#This Row],[Importe]]/$J$20</f>
        <v>0.36427423738019576</v>
      </c>
    </row>
    <row r="18" spans="1:13" s="19" customFormat="1" x14ac:dyDescent="0.25">
      <c r="A18" s="19" t="s">
        <v>292</v>
      </c>
      <c r="B18" s="19">
        <v>10</v>
      </c>
      <c r="C18" s="22">
        <v>32438.060000000005</v>
      </c>
      <c r="D18" s="22">
        <v>0</v>
      </c>
      <c r="E18" s="22">
        <v>32438.06</v>
      </c>
      <c r="F18" s="41">
        <f>Tabla3[[#This Row],[Nª usuarios/as]]/$B$20</f>
        <v>0.18518518518518517</v>
      </c>
      <c r="H18" s="19" t="s">
        <v>292</v>
      </c>
      <c r="I18" s="19">
        <v>19</v>
      </c>
      <c r="J18" s="22">
        <v>32438.060000000005</v>
      </c>
      <c r="K18" s="22">
        <v>0</v>
      </c>
      <c r="L18" s="22">
        <v>32438.06</v>
      </c>
      <c r="M18" s="41">
        <f>Tabla414[[#This Row],[Importe]]/$J$20</f>
        <v>0.27006289055161392</v>
      </c>
    </row>
    <row r="19" spans="1:13" s="19" customFormat="1" x14ac:dyDescent="0.25">
      <c r="A19" s="19" t="s">
        <v>293</v>
      </c>
      <c r="B19" s="19">
        <v>13</v>
      </c>
      <c r="C19" s="22">
        <v>31397.107933884294</v>
      </c>
      <c r="D19" s="22">
        <v>6243.7720661157018</v>
      </c>
      <c r="E19" s="22">
        <v>37640.879999999997</v>
      </c>
      <c r="F19" s="41">
        <f>Tabla3[[#This Row],[Nª usuarios/as]]/$B$20</f>
        <v>0.24074074074074073</v>
      </c>
      <c r="H19" s="19" t="s">
        <v>293</v>
      </c>
      <c r="I19" s="19">
        <v>83</v>
      </c>
      <c r="J19" s="22">
        <v>31397.107933884294</v>
      </c>
      <c r="K19" s="22">
        <v>6243.7720661157018</v>
      </c>
      <c r="L19" s="22">
        <v>37640.879999999997</v>
      </c>
      <c r="M19" s="41">
        <f>Tabla414[[#This Row],[Importe]]/$J$20</f>
        <v>0.26139644983657473</v>
      </c>
    </row>
    <row r="20" spans="1:13" s="19" customFormat="1" x14ac:dyDescent="0.25">
      <c r="A20" s="19" t="s">
        <v>25</v>
      </c>
      <c r="B20" s="19">
        <f>SUBTOTAL(109,B16:B19)</f>
        <v>54</v>
      </c>
      <c r="C20" s="22">
        <f>SUBTOTAL(109,C16:C19)</f>
        <v>120112.98528925619</v>
      </c>
      <c r="D20" s="22">
        <f>SUBTOTAL(109,D16:D19)</f>
        <v>15599.884710743805</v>
      </c>
      <c r="E20" s="22">
        <f>SUBTOTAL(109,E16:E19)</f>
        <v>135712.87</v>
      </c>
      <c r="F20" s="41"/>
      <c r="H20" s="19" t="s">
        <v>25</v>
      </c>
      <c r="I20" s="19">
        <f>SUBTOTAL(109,I16:I19)</f>
        <v>225</v>
      </c>
      <c r="J20" s="22">
        <f>SUBTOTAL(109,J16:J19)</f>
        <v>120112.98528925619</v>
      </c>
      <c r="K20" s="22">
        <f>SUBTOTAL(109,K16:K19)</f>
        <v>15599.884710743805</v>
      </c>
      <c r="L20" s="22">
        <f>SUBTOTAL(109,L16:L19)</f>
        <v>135712.87</v>
      </c>
      <c r="M20" s="41"/>
    </row>
    <row r="21" spans="1:13" s="19" customFormat="1" x14ac:dyDescent="0.25"/>
    <row r="22" spans="1:13" s="19" customFormat="1" x14ac:dyDescent="0.25"/>
    <row r="23" spans="1:13" s="19" customFormat="1" x14ac:dyDescent="0.25">
      <c r="A23" s="19" t="s">
        <v>294</v>
      </c>
      <c r="B23" s="19" t="s">
        <v>295</v>
      </c>
      <c r="C23" s="19" t="s">
        <v>11</v>
      </c>
      <c r="D23" s="19" t="s">
        <v>259</v>
      </c>
      <c r="E23" s="19" t="s">
        <v>260</v>
      </c>
    </row>
    <row r="24" spans="1:13" s="19" customFormat="1" x14ac:dyDescent="0.25">
      <c r="A24" s="19" t="s">
        <v>47</v>
      </c>
      <c r="B24" s="19" t="s">
        <v>291</v>
      </c>
      <c r="C24" s="22">
        <v>40165.966942148749</v>
      </c>
      <c r="D24" s="22">
        <v>8434.8530578512382</v>
      </c>
      <c r="E24" s="22">
        <f>SUM(Tabla515[[#This Row],[Importe]:[IVE]])</f>
        <v>48600.819999999985</v>
      </c>
    </row>
    <row r="25" spans="1:13" s="19" customFormat="1" x14ac:dyDescent="0.25">
      <c r="A25" s="19" t="s">
        <v>47</v>
      </c>
      <c r="B25" s="19" t="s">
        <v>293</v>
      </c>
      <c r="C25" s="22">
        <v>8320.7438016528922</v>
      </c>
      <c r="D25" s="22">
        <v>1747.3561983471072</v>
      </c>
      <c r="E25" s="22">
        <f>SUM(Tabla515[[#This Row],[Importe]:[IVE]])</f>
        <v>10068.099999999999</v>
      </c>
    </row>
    <row r="26" spans="1:13" s="19" customFormat="1" x14ac:dyDescent="0.25">
      <c r="A26" s="19" t="s">
        <v>48</v>
      </c>
      <c r="B26" s="19" t="s">
        <v>291</v>
      </c>
      <c r="C26" s="22">
        <v>3588.0991735537191</v>
      </c>
      <c r="D26" s="22">
        <v>753.50082644628094</v>
      </c>
      <c r="E26" s="22">
        <f>SUM(Tabla515[[#This Row],[Importe]:[IVE]])</f>
        <v>4341.6000000000004</v>
      </c>
    </row>
    <row r="27" spans="1:13" s="19" customFormat="1" x14ac:dyDescent="0.25">
      <c r="A27" s="19" t="s">
        <v>48</v>
      </c>
      <c r="B27" s="19" t="s">
        <v>293</v>
      </c>
      <c r="C27" s="22">
        <v>23076.364132231403</v>
      </c>
      <c r="D27" s="22">
        <v>4496.4158677685937</v>
      </c>
      <c r="E27" s="22">
        <f>SUM(Tabla515[[#This Row],[Importe]:[IVE]])</f>
        <v>27572.78</v>
      </c>
    </row>
    <row r="28" spans="1:13" s="19" customFormat="1" x14ac:dyDescent="0.25">
      <c r="A28" s="19" t="s">
        <v>50</v>
      </c>
      <c r="B28" s="19" t="s">
        <v>290</v>
      </c>
      <c r="C28" s="22">
        <v>12523.751239669424</v>
      </c>
      <c r="D28" s="22">
        <v>167.75876033057853</v>
      </c>
      <c r="E28" s="22">
        <f>SUM(Tabla515[[#This Row],[Importe]:[IVE]])</f>
        <v>12691.510000000002</v>
      </c>
    </row>
    <row r="29" spans="1:13" s="19" customFormat="1" x14ac:dyDescent="0.25">
      <c r="A29" s="19" t="s">
        <v>50</v>
      </c>
      <c r="B29" s="19" t="s">
        <v>292</v>
      </c>
      <c r="C29" s="22">
        <v>32438.060000000005</v>
      </c>
      <c r="D29" s="22">
        <v>0</v>
      </c>
      <c r="E29" s="22">
        <f>SUM(Tabla515[[#This Row],[Importe]:[IVE]])</f>
        <v>32438.060000000005</v>
      </c>
    </row>
    <row r="30" spans="1:13" s="19" customFormat="1" x14ac:dyDescent="0.25">
      <c r="A30" s="19" t="s">
        <v>25</v>
      </c>
      <c r="C30" s="22">
        <f>SUBTOTAL(109,C24:C29)</f>
        <v>120112.98528925618</v>
      </c>
      <c r="D30" s="22">
        <f>SUBTOTAL(109,D24:D29)</f>
        <v>15599.884710743798</v>
      </c>
      <c r="E30" s="22">
        <f>SUM(Tabla515[[#This Row],[Importe]:[IVE]])</f>
        <v>135712.86999999997</v>
      </c>
    </row>
    <row r="31" spans="1:13" s="19" customFormat="1" x14ac:dyDescent="0.25"/>
    <row r="32" spans="1:13" s="19" customFormat="1" x14ac:dyDescent="0.25"/>
    <row r="33" spans="1:3" s="19" customFormat="1" x14ac:dyDescent="0.25">
      <c r="A33" s="19" t="s">
        <v>296</v>
      </c>
      <c r="B33" s="19" t="s">
        <v>295</v>
      </c>
      <c r="C33" s="19" t="s">
        <v>268</v>
      </c>
    </row>
    <row r="34" spans="1:3" s="19" customFormat="1" x14ac:dyDescent="0.25">
      <c r="A34" s="19" t="s">
        <v>47</v>
      </c>
      <c r="B34" s="19" t="s">
        <v>291</v>
      </c>
      <c r="C34" s="19">
        <v>16</v>
      </c>
    </row>
    <row r="35" spans="1:3" s="19" customFormat="1" x14ac:dyDescent="0.25">
      <c r="A35" s="19" t="s">
        <v>47</v>
      </c>
      <c r="B35" s="19" t="s">
        <v>293</v>
      </c>
      <c r="C35" s="19">
        <v>3</v>
      </c>
    </row>
    <row r="36" spans="1:3" s="19" customFormat="1" x14ac:dyDescent="0.25">
      <c r="A36" s="19" t="s">
        <v>48</v>
      </c>
      <c r="B36" s="19" t="s">
        <v>291</v>
      </c>
      <c r="C36" s="19">
        <v>6</v>
      </c>
    </row>
    <row r="37" spans="1:3" s="19" customFormat="1" x14ac:dyDescent="0.25">
      <c r="A37" s="19" t="s">
        <v>48</v>
      </c>
      <c r="B37" s="19" t="s">
        <v>293</v>
      </c>
      <c r="C37" s="19">
        <v>10</v>
      </c>
    </row>
    <row r="38" spans="1:3" s="19" customFormat="1" x14ac:dyDescent="0.25">
      <c r="A38" s="19" t="s">
        <v>50</v>
      </c>
      <c r="B38" s="19" t="s">
        <v>290</v>
      </c>
      <c r="C38" s="19">
        <v>9</v>
      </c>
    </row>
    <row r="39" spans="1:3" s="19" customFormat="1" x14ac:dyDescent="0.25">
      <c r="A39" s="19" t="s">
        <v>50</v>
      </c>
      <c r="B39" s="19" t="s">
        <v>292</v>
      </c>
      <c r="C39" s="19">
        <v>10</v>
      </c>
    </row>
    <row r="40" spans="1:3" s="19" customFormat="1" x14ac:dyDescent="0.25">
      <c r="A40" s="19" t="s">
        <v>25</v>
      </c>
      <c r="C40" s="19">
        <f>SUBTOTAL(109,C34:C39)</f>
        <v>54</v>
      </c>
    </row>
  </sheetData>
  <mergeCells count="2">
    <mergeCell ref="I1:M1"/>
    <mergeCell ref="A8:M8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4B58-F04A-47BB-9674-3C0022E2E7FC}">
  <dimension ref="A1:K31"/>
  <sheetViews>
    <sheetView workbookViewId="0">
      <selection activeCell="A4" sqref="A4"/>
    </sheetView>
  </sheetViews>
  <sheetFormatPr baseColWidth="10" defaultRowHeight="15" x14ac:dyDescent="0.25"/>
  <cols>
    <col min="1" max="1" width="30.5703125" style="19" customWidth="1"/>
    <col min="2" max="2" width="28.85546875" style="19" customWidth="1"/>
    <col min="3" max="3" width="29.28515625" style="19" customWidth="1"/>
    <col min="4" max="4" width="14" style="19" customWidth="1"/>
    <col min="5" max="5" width="23.140625" style="19" customWidth="1"/>
    <col min="6" max="6" width="15" style="19" customWidth="1"/>
    <col min="7" max="7" width="11.42578125" style="19"/>
    <col min="8" max="8" width="15.7109375" style="19" bestFit="1" customWidth="1"/>
    <col min="9" max="9" width="22" style="19" bestFit="1" customWidth="1"/>
    <col min="10" max="16384" width="11.42578125" style="19"/>
  </cols>
  <sheetData>
    <row r="1" spans="1:11" ht="50.25" customHeight="1" thickBot="1" x14ac:dyDescent="0.3">
      <c r="A1" s="30"/>
      <c r="B1" s="31"/>
      <c r="C1" s="32"/>
      <c r="D1" s="30"/>
      <c r="E1" s="30"/>
      <c r="F1" s="33"/>
      <c r="G1" s="33"/>
      <c r="H1" s="82" t="s">
        <v>0</v>
      </c>
      <c r="I1" s="82"/>
      <c r="J1" s="82"/>
      <c r="K1" s="38"/>
    </row>
    <row r="2" spans="1:11" ht="15" customHeight="1" x14ac:dyDescent="0.25">
      <c r="B2" s="34"/>
      <c r="C2" s="35"/>
      <c r="F2" s="36"/>
      <c r="G2" s="37"/>
      <c r="H2" s="37"/>
      <c r="I2" s="37"/>
      <c r="J2" s="37"/>
      <c r="K2" s="38"/>
    </row>
    <row r="3" spans="1:11" ht="15" customHeight="1" x14ac:dyDescent="0.25">
      <c r="A3" s="19" t="s">
        <v>283</v>
      </c>
      <c r="B3" s="38"/>
      <c r="C3" s="38"/>
      <c r="D3" s="38"/>
      <c r="E3" s="38"/>
      <c r="F3" s="38"/>
      <c r="G3" s="38"/>
      <c r="H3" s="38"/>
      <c r="I3" s="37"/>
      <c r="J3" s="37"/>
      <c r="K3" s="38"/>
    </row>
    <row r="4" spans="1:11" ht="15" customHeight="1" x14ac:dyDescent="0.25">
      <c r="A4" s="15" t="s">
        <v>313</v>
      </c>
      <c r="B4" s="38"/>
      <c r="C4" s="38"/>
      <c r="D4" s="38"/>
      <c r="E4" s="38"/>
      <c r="F4" s="38"/>
      <c r="G4" s="38"/>
      <c r="H4" s="38"/>
      <c r="I4" s="37"/>
      <c r="J4" s="37"/>
      <c r="K4" s="38"/>
    </row>
    <row r="6" spans="1:11" x14ac:dyDescent="0.25">
      <c r="A6" s="50" t="s">
        <v>297</v>
      </c>
    </row>
    <row r="8" spans="1:11" ht="23.25" x14ac:dyDescent="0.25">
      <c r="A8" s="97" t="s">
        <v>298</v>
      </c>
      <c r="B8" s="97"/>
      <c r="C8" s="97"/>
      <c r="D8" s="97"/>
      <c r="E8" s="97"/>
      <c r="F8" s="97"/>
      <c r="G8" s="97"/>
      <c r="H8" s="97"/>
      <c r="I8" s="97"/>
      <c r="J8" s="97"/>
    </row>
    <row r="11" spans="1:11" x14ac:dyDescent="0.25">
      <c r="A11" s="19" t="s">
        <v>257</v>
      </c>
      <c r="B11" s="19" t="s">
        <v>299</v>
      </c>
      <c r="C11" s="19" t="s">
        <v>11</v>
      </c>
      <c r="D11" s="19" t="s">
        <v>259</v>
      </c>
      <c r="E11" s="19" t="s">
        <v>300</v>
      </c>
      <c r="F11" s="19" t="s">
        <v>261</v>
      </c>
      <c r="H11" s="19" t="s">
        <v>262</v>
      </c>
      <c r="I11" s="19" t="s">
        <v>263</v>
      </c>
    </row>
    <row r="12" spans="1:11" x14ac:dyDescent="0.25">
      <c r="A12" s="19" t="s">
        <v>291</v>
      </c>
      <c r="B12" s="19">
        <v>7</v>
      </c>
      <c r="C12" s="22">
        <v>5528.181818181818</v>
      </c>
      <c r="D12" s="22">
        <v>1160.9181818181819</v>
      </c>
      <c r="E12" s="22">
        <f>SUM(Tabla217[[#This Row],[Importe]:[IVE]])</f>
        <v>6689.1</v>
      </c>
      <c r="F12" s="41">
        <f>Tabla217[[#This Row],[Importe]]/$C$15</f>
        <v>0.79655082572648983</v>
      </c>
      <c r="H12" s="19">
        <f>C31</f>
        <v>33</v>
      </c>
      <c r="I12" s="22">
        <f>C15/Tabla24[[#This Row],[Nº solicitudes]]</f>
        <v>210.30756073127975</v>
      </c>
    </row>
    <row r="13" spans="1:11" x14ac:dyDescent="0.25">
      <c r="A13" s="19" t="s">
        <v>292</v>
      </c>
      <c r="B13" s="19">
        <v>1</v>
      </c>
      <c r="C13" s="22">
        <v>835.29</v>
      </c>
      <c r="D13" s="22"/>
      <c r="E13" s="22">
        <f>SUM(Tabla217[[#This Row],[Importe]:[IVE]])</f>
        <v>835.29</v>
      </c>
      <c r="F13" s="41">
        <f>Tabla217[[#This Row],[Importe]]/$C$15</f>
        <v>0.1203561968661713</v>
      </c>
    </row>
    <row r="14" spans="1:11" x14ac:dyDescent="0.25">
      <c r="A14" s="19" t="s">
        <v>293</v>
      </c>
      <c r="B14" s="19">
        <v>3</v>
      </c>
      <c r="C14" s="22">
        <v>576.67768595041332</v>
      </c>
      <c r="D14" s="22">
        <v>121.10231404958679</v>
      </c>
      <c r="E14" s="22">
        <f>SUM(Tabla217[[#This Row],[Importe]:[IVE]])</f>
        <v>697.78000000000009</v>
      </c>
      <c r="F14" s="41">
        <f>Tabla217[[#This Row],[Importe]]/$C$15</f>
        <v>8.3092977407338828E-2</v>
      </c>
    </row>
    <row r="15" spans="1:11" x14ac:dyDescent="0.25">
      <c r="A15" s="19" t="s">
        <v>25</v>
      </c>
      <c r="B15" s="19">
        <f>SUBTOTAL(109,B12:B14)</f>
        <v>11</v>
      </c>
      <c r="C15" s="22">
        <f>SUBTOTAL(109,C12:C14)</f>
        <v>6940.1495041322314</v>
      </c>
      <c r="D15" s="22">
        <f>SUBTOTAL(109,D12:D14)</f>
        <v>1282.0204958677687</v>
      </c>
      <c r="E15" s="22">
        <f>SUM(Tabla217[[#This Row],[Importe]:[IVE]])</f>
        <v>8222.17</v>
      </c>
      <c r="F15" s="41"/>
    </row>
    <row r="18" spans="1:5" x14ac:dyDescent="0.25">
      <c r="A18" s="19" t="s">
        <v>294</v>
      </c>
      <c r="B18" s="19" t="s">
        <v>301</v>
      </c>
      <c r="C18" s="19" t="s">
        <v>302</v>
      </c>
      <c r="D18" s="19" t="s">
        <v>303</v>
      </c>
      <c r="E18" s="19" t="s">
        <v>304</v>
      </c>
    </row>
    <row r="19" spans="1:5" x14ac:dyDescent="0.25">
      <c r="A19" s="19" t="s">
        <v>47</v>
      </c>
      <c r="B19" s="19" t="s">
        <v>291</v>
      </c>
      <c r="C19" s="22">
        <v>5528.181818181818</v>
      </c>
      <c r="D19" s="22">
        <v>1160.9181818181819</v>
      </c>
      <c r="E19" s="22">
        <f>SUM(Tabla419[[#This Row],[Suma de Importe]:[Suma de IVE]])</f>
        <v>6689.1</v>
      </c>
    </row>
    <row r="20" spans="1:5" x14ac:dyDescent="0.25">
      <c r="A20" s="19" t="s">
        <v>47</v>
      </c>
      <c r="B20" s="19" t="s">
        <v>293</v>
      </c>
      <c r="C20" s="22">
        <v>261.56198347107443</v>
      </c>
      <c r="D20" s="22">
        <v>54.928016528925625</v>
      </c>
      <c r="E20" s="22">
        <f>SUM(Tabla419[[#This Row],[Suma de Importe]:[Suma de IVE]])</f>
        <v>316.49000000000007</v>
      </c>
    </row>
    <row r="21" spans="1:5" x14ac:dyDescent="0.25">
      <c r="A21" s="19" t="s">
        <v>48</v>
      </c>
      <c r="B21" s="19" t="s">
        <v>293</v>
      </c>
      <c r="C21" s="22">
        <v>315.11570247933889</v>
      </c>
      <c r="D21" s="22">
        <v>66.17429752066117</v>
      </c>
      <c r="E21" s="22">
        <f>SUM(Tabla419[[#This Row],[Suma de Importe]:[Suma de IVE]])</f>
        <v>381.29000000000008</v>
      </c>
    </row>
    <row r="22" spans="1:5" x14ac:dyDescent="0.25">
      <c r="A22" s="19" t="s">
        <v>305</v>
      </c>
      <c r="B22" s="19" t="s">
        <v>292</v>
      </c>
      <c r="C22" s="22">
        <v>835.29</v>
      </c>
      <c r="D22" s="22"/>
      <c r="E22" s="22">
        <f>SUM(Tabla419[[#This Row],[Suma de Importe]:[Suma de IVE]])</f>
        <v>835.29</v>
      </c>
    </row>
    <row r="23" spans="1:5" x14ac:dyDescent="0.25">
      <c r="A23" s="19" t="s">
        <v>25</v>
      </c>
      <c r="C23" s="22">
        <f>SUBTOTAL(109,C19:C22)</f>
        <v>6940.1495041322314</v>
      </c>
      <c r="D23" s="22">
        <f>SUBTOTAL(109,D19:D22)</f>
        <v>1282.0204958677687</v>
      </c>
      <c r="E23" s="22">
        <f>SUM(Tabla419[[#This Row],[Suma de Importe]:[Suma de IVE]])</f>
        <v>8222.17</v>
      </c>
    </row>
    <row r="26" spans="1:5" x14ac:dyDescent="0.25">
      <c r="A26" s="19" t="s">
        <v>306</v>
      </c>
      <c r="B26" s="19" t="s">
        <v>301</v>
      </c>
      <c r="C26" s="19" t="s">
        <v>307</v>
      </c>
    </row>
    <row r="27" spans="1:5" x14ac:dyDescent="0.25">
      <c r="A27" s="19" t="s">
        <v>47</v>
      </c>
      <c r="B27" s="19" t="s">
        <v>291</v>
      </c>
      <c r="C27" s="19">
        <v>23</v>
      </c>
    </row>
    <row r="28" spans="1:5" x14ac:dyDescent="0.25">
      <c r="A28" s="19" t="s">
        <v>47</v>
      </c>
      <c r="B28" s="19" t="s">
        <v>293</v>
      </c>
      <c r="C28" s="19">
        <v>2</v>
      </c>
    </row>
    <row r="29" spans="1:5" x14ac:dyDescent="0.25">
      <c r="A29" s="19" t="s">
        <v>48</v>
      </c>
      <c r="B29" s="19" t="s">
        <v>293</v>
      </c>
      <c r="C29" s="19">
        <v>1</v>
      </c>
    </row>
    <row r="30" spans="1:5" x14ac:dyDescent="0.25">
      <c r="A30" s="19" t="s">
        <v>305</v>
      </c>
      <c r="B30" s="19" t="s">
        <v>292</v>
      </c>
      <c r="C30" s="19">
        <v>7</v>
      </c>
    </row>
    <row r="31" spans="1:5" x14ac:dyDescent="0.25">
      <c r="A31" s="19" t="s">
        <v>25</v>
      </c>
      <c r="C31" s="19">
        <f>SUBTOTAL(109,C27:C30)</f>
        <v>33</v>
      </c>
    </row>
  </sheetData>
  <mergeCells count="2">
    <mergeCell ref="H1:J1"/>
    <mergeCell ref="A8:J8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17C0-111A-47D1-A9E7-E9BE060E17F1}">
  <dimension ref="A1:K19"/>
  <sheetViews>
    <sheetView workbookViewId="0">
      <selection activeCell="E3" sqref="E3"/>
    </sheetView>
  </sheetViews>
  <sheetFormatPr baseColWidth="10" defaultRowHeight="15" x14ac:dyDescent="0.25"/>
  <cols>
    <col min="1" max="1" width="26.7109375" style="19" bestFit="1" customWidth="1"/>
    <col min="2" max="2" width="17.28515625" style="19" customWidth="1"/>
    <col min="3" max="3" width="27.140625" style="19" customWidth="1"/>
    <col min="4" max="4" width="26.140625" style="19" customWidth="1"/>
    <col min="5" max="5" width="11.42578125" style="19"/>
    <col min="6" max="6" width="18" style="19" bestFit="1" customWidth="1"/>
    <col min="7" max="7" width="11.42578125" style="19"/>
    <col min="8" max="8" width="15.5703125" style="19" customWidth="1"/>
    <col min="9" max="9" width="21.7109375" style="19" customWidth="1"/>
    <col min="10" max="16384" width="11.42578125" style="19"/>
  </cols>
  <sheetData>
    <row r="1" spans="1:11" ht="63.75" customHeight="1" thickBot="1" x14ac:dyDescent="0.3">
      <c r="A1" s="30"/>
      <c r="B1" s="31"/>
      <c r="C1" s="32"/>
      <c r="D1" s="30"/>
      <c r="E1" s="30"/>
      <c r="F1" s="33"/>
      <c r="G1" s="33"/>
      <c r="H1" s="82" t="s">
        <v>0</v>
      </c>
      <c r="I1" s="82"/>
      <c r="J1" s="82"/>
      <c r="K1" s="82"/>
    </row>
    <row r="2" spans="1:11" ht="15" customHeight="1" x14ac:dyDescent="0.25">
      <c r="B2" s="34"/>
      <c r="C2" s="35"/>
      <c r="F2" s="36"/>
      <c r="G2" s="37"/>
      <c r="H2" s="37"/>
      <c r="I2" s="37"/>
      <c r="J2" s="37"/>
      <c r="K2" s="38"/>
    </row>
    <row r="3" spans="1:11" ht="15" customHeight="1" x14ac:dyDescent="0.25">
      <c r="A3" s="19" t="s">
        <v>255</v>
      </c>
      <c r="B3" s="38"/>
      <c r="C3" s="38"/>
      <c r="D3" s="38"/>
      <c r="E3" s="38"/>
      <c r="F3" s="38"/>
      <c r="G3" s="38"/>
      <c r="H3" s="38"/>
      <c r="I3" s="37"/>
      <c r="J3" s="37"/>
      <c r="K3" s="38"/>
    </row>
    <row r="4" spans="1:11" ht="15" customHeight="1" x14ac:dyDescent="0.25">
      <c r="A4" s="15" t="s">
        <v>313</v>
      </c>
      <c r="B4" s="38"/>
      <c r="C4" s="38"/>
      <c r="D4" s="38"/>
      <c r="E4" s="38"/>
      <c r="F4" s="38"/>
      <c r="G4" s="38"/>
      <c r="H4" s="38"/>
      <c r="I4" s="37"/>
      <c r="J4" s="37"/>
      <c r="K4" s="38"/>
    </row>
    <row r="5" spans="1:11" ht="15" customHeight="1" x14ac:dyDescent="0.25">
      <c r="A5" s="39"/>
      <c r="B5" s="38"/>
      <c r="C5" s="38"/>
      <c r="D5" s="38"/>
      <c r="E5" s="38"/>
      <c r="F5" s="38"/>
      <c r="G5" s="38"/>
      <c r="H5" s="38"/>
      <c r="I5" s="37"/>
      <c r="J5" s="37"/>
      <c r="K5" s="38"/>
    </row>
    <row r="6" spans="1:11" ht="15" customHeight="1" x14ac:dyDescent="0.25">
      <c r="A6" s="39"/>
      <c r="B6" s="38"/>
      <c r="C6" s="38"/>
      <c r="D6" s="38"/>
      <c r="E6" s="38"/>
      <c r="F6" s="38"/>
      <c r="G6" s="38"/>
      <c r="H6" s="38"/>
      <c r="I6" s="37"/>
      <c r="J6" s="37"/>
      <c r="K6" s="38"/>
    </row>
    <row r="7" spans="1:11" ht="25.5" customHeight="1" x14ac:dyDescent="0.25">
      <c r="A7" s="98" t="s">
        <v>256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10" spans="1:11" x14ac:dyDescent="0.25">
      <c r="A10" s="40" t="s">
        <v>257</v>
      </c>
      <c r="B10" s="40" t="s">
        <v>258</v>
      </c>
      <c r="C10" s="40" t="s">
        <v>11</v>
      </c>
      <c r="D10" s="40" t="s">
        <v>259</v>
      </c>
      <c r="E10" s="40" t="s">
        <v>260</v>
      </c>
      <c r="F10" s="40" t="s">
        <v>261</v>
      </c>
      <c r="H10" s="19" t="s">
        <v>262</v>
      </c>
      <c r="I10" s="19" t="s">
        <v>263</v>
      </c>
    </row>
    <row r="11" spans="1:11" x14ac:dyDescent="0.25">
      <c r="A11" s="19" t="s">
        <v>264</v>
      </c>
      <c r="B11" s="19">
        <v>2</v>
      </c>
      <c r="C11" s="22">
        <v>2696.12</v>
      </c>
      <c r="D11" s="22">
        <v>0</v>
      </c>
      <c r="E11" s="22">
        <f>Tabla2[[#This Row],[Importe]]+Tabla2[[#This Row],[IVE]]</f>
        <v>2696.12</v>
      </c>
      <c r="F11" s="41">
        <f>Tabla2[[#This Row],[Total facturación]]/$E$13</f>
        <v>0.41048580111203814</v>
      </c>
      <c r="H11" s="19">
        <v>18</v>
      </c>
      <c r="I11" s="22">
        <f>E13/H11</f>
        <v>364.89555555555557</v>
      </c>
    </row>
    <row r="12" spans="1:11" x14ac:dyDescent="0.25">
      <c r="A12" s="19" t="s">
        <v>265</v>
      </c>
      <c r="B12" s="19">
        <v>2</v>
      </c>
      <c r="C12" s="22">
        <v>3872</v>
      </c>
      <c r="D12" s="22">
        <v>0</v>
      </c>
      <c r="E12" s="22">
        <f>Tabla2[[#This Row],[Importe]]+Tabla2[[#This Row],[IVE]]</f>
        <v>3872</v>
      </c>
      <c r="F12" s="41">
        <f>Tabla2[[#This Row],[Total facturación]]/$E$13</f>
        <v>0.58951419888796186</v>
      </c>
    </row>
    <row r="13" spans="1:11" x14ac:dyDescent="0.25">
      <c r="A13" s="19" t="s">
        <v>25</v>
      </c>
      <c r="B13" s="19">
        <f>SUBTOTAL(109,B11:B12)</f>
        <v>4</v>
      </c>
      <c r="C13" s="22">
        <f>SUBTOTAL(109,C11:C12)</f>
        <v>6568.12</v>
      </c>
      <c r="D13" s="22">
        <f>SUBTOTAL(109,D11:D12)</f>
        <v>0</v>
      </c>
      <c r="E13" s="22">
        <f>Tabla2[[#This Row],[Importe]]+Tabla2[[#This Row],[IVE]]</f>
        <v>6568.12</v>
      </c>
      <c r="F13" s="41"/>
    </row>
    <row r="16" spans="1:11" x14ac:dyDescent="0.25">
      <c r="A16" s="19" t="s">
        <v>266</v>
      </c>
      <c r="B16" s="19" t="s">
        <v>267</v>
      </c>
      <c r="C16" s="19" t="s">
        <v>268</v>
      </c>
      <c r="D16" s="19" t="s">
        <v>11</v>
      </c>
      <c r="E16" s="19" t="s">
        <v>259</v>
      </c>
      <c r="F16" s="19" t="s">
        <v>260</v>
      </c>
    </row>
    <row r="17" spans="1:6" x14ac:dyDescent="0.25">
      <c r="A17" s="19" t="s">
        <v>47</v>
      </c>
      <c r="B17" s="19" t="s">
        <v>264</v>
      </c>
      <c r="C17" s="19">
        <v>13</v>
      </c>
      <c r="D17" s="22">
        <v>2696.12</v>
      </c>
      <c r="E17" s="22">
        <v>0</v>
      </c>
      <c r="F17" s="22">
        <f>SUM(Tabla5[[#This Row],[Importe]:[IVE]])</f>
        <v>2696.12</v>
      </c>
    </row>
    <row r="18" spans="1:6" x14ac:dyDescent="0.25">
      <c r="A18" s="19" t="s">
        <v>47</v>
      </c>
      <c r="B18" s="19" t="s">
        <v>265</v>
      </c>
      <c r="C18" s="19">
        <v>5</v>
      </c>
      <c r="D18" s="22">
        <v>3872</v>
      </c>
      <c r="E18" s="22">
        <v>0</v>
      </c>
      <c r="F18" s="22">
        <f>SUM(Tabla5[[#This Row],[Importe]:[IVE]])</f>
        <v>3872</v>
      </c>
    </row>
    <row r="19" spans="1:6" x14ac:dyDescent="0.25">
      <c r="A19" s="19" t="s">
        <v>269</v>
      </c>
      <c r="C19" s="19">
        <v>18</v>
      </c>
      <c r="D19" s="22">
        <v>6568.12</v>
      </c>
      <c r="E19" s="22">
        <v>0</v>
      </c>
      <c r="F19" s="22">
        <f>SUM(Tabla5[[#This Row],[Importe]:[IVE]])</f>
        <v>6568.12</v>
      </c>
    </row>
  </sheetData>
  <mergeCells count="2">
    <mergeCell ref="H1:K1"/>
    <mergeCell ref="A7:K7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05DF-D827-484A-B926-E63BDE6EBE43}">
  <dimension ref="A1:P34"/>
  <sheetViews>
    <sheetView workbookViewId="0">
      <selection activeCell="G14" sqref="G14"/>
    </sheetView>
  </sheetViews>
  <sheetFormatPr baseColWidth="10" defaultRowHeight="15" x14ac:dyDescent="0.25"/>
  <cols>
    <col min="1" max="1" width="35" style="19" customWidth="1"/>
    <col min="2" max="2" width="30.5703125" style="19" customWidth="1"/>
    <col min="3" max="3" width="25.5703125" style="19" customWidth="1"/>
    <col min="4" max="4" width="14" style="19" customWidth="1"/>
    <col min="5" max="5" width="23.140625" style="19" customWidth="1"/>
    <col min="6" max="6" width="17.7109375" style="19" bestFit="1" customWidth="1"/>
    <col min="7" max="7" width="11.42578125" style="19"/>
    <col min="8" max="8" width="30.140625" style="19" bestFit="1" customWidth="1"/>
    <col min="9" max="9" width="13" style="19" bestFit="1" customWidth="1"/>
    <col min="10" max="10" width="18.28515625" style="19" customWidth="1"/>
    <col min="11" max="11" width="14" style="19" customWidth="1"/>
    <col min="12" max="12" width="23.140625" style="19" customWidth="1"/>
    <col min="13" max="16384" width="11.42578125" style="19"/>
  </cols>
  <sheetData>
    <row r="1" spans="1:16" ht="49.5" customHeight="1" thickBot="1" x14ac:dyDescent="0.3">
      <c r="A1" s="30"/>
      <c r="B1" s="30"/>
      <c r="C1" s="31"/>
      <c r="D1" s="32"/>
      <c r="E1" s="30"/>
      <c r="F1" s="30"/>
      <c r="G1" s="33"/>
      <c r="H1" s="33"/>
      <c r="I1" s="82" t="s">
        <v>0</v>
      </c>
      <c r="J1" s="82"/>
      <c r="K1" s="82"/>
      <c r="L1" s="82"/>
      <c r="M1" s="82"/>
      <c r="P1" s="38"/>
    </row>
    <row r="2" spans="1:16" ht="15" customHeight="1" x14ac:dyDescent="0.25">
      <c r="C2" s="34"/>
      <c r="D2" s="35"/>
      <c r="G2" s="36"/>
      <c r="H2" s="37"/>
      <c r="I2" s="37"/>
      <c r="J2" s="37"/>
      <c r="K2" s="37"/>
      <c r="L2" s="43"/>
      <c r="M2" s="43"/>
      <c r="N2" s="43"/>
      <c r="O2" s="43"/>
      <c r="P2" s="38"/>
    </row>
    <row r="3" spans="1:16" ht="15" customHeight="1" x14ac:dyDescent="0.25">
      <c r="A3" s="19" t="s">
        <v>283</v>
      </c>
      <c r="C3" s="38"/>
      <c r="D3" s="38"/>
      <c r="E3" s="38"/>
      <c r="F3" s="38"/>
      <c r="G3" s="38"/>
      <c r="H3" s="38"/>
      <c r="I3" s="38"/>
      <c r="J3" s="37"/>
      <c r="K3" s="37"/>
      <c r="L3" s="43"/>
      <c r="M3" s="43"/>
      <c r="N3" s="43"/>
      <c r="O3" s="43"/>
      <c r="P3" s="38"/>
    </row>
    <row r="4" spans="1:16" s="49" customFormat="1" x14ac:dyDescent="0.25">
      <c r="A4" s="15" t="s">
        <v>313</v>
      </c>
    </row>
    <row r="6" spans="1:16" x14ac:dyDescent="0.25">
      <c r="A6" s="50" t="s">
        <v>297</v>
      </c>
    </row>
    <row r="8" spans="1:16" ht="23.25" x14ac:dyDescent="0.25">
      <c r="A8" s="99" t="s">
        <v>308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</row>
    <row r="10" spans="1:16" x14ac:dyDescent="0.25">
      <c r="A10" s="21" t="s">
        <v>262</v>
      </c>
      <c r="B10" s="21" t="s">
        <v>263</v>
      </c>
    </row>
    <row r="11" spans="1:16" x14ac:dyDescent="0.25">
      <c r="A11" s="21">
        <f>I18</f>
        <v>10</v>
      </c>
      <c r="B11" s="51">
        <f>J18/I18</f>
        <v>408.22644628099181</v>
      </c>
    </row>
    <row r="14" spans="1:16" x14ac:dyDescent="0.25">
      <c r="A14" s="19" t="s">
        <v>309</v>
      </c>
      <c r="B14" s="19" t="s">
        <v>299</v>
      </c>
      <c r="C14" s="19" t="s">
        <v>302</v>
      </c>
      <c r="D14" s="19" t="s">
        <v>303</v>
      </c>
      <c r="E14" s="19" t="s">
        <v>304</v>
      </c>
      <c r="H14" s="19" t="s">
        <v>310</v>
      </c>
      <c r="I14" s="19" t="s">
        <v>311</v>
      </c>
      <c r="J14" s="19" t="s">
        <v>11</v>
      </c>
      <c r="K14" s="19" t="s">
        <v>259</v>
      </c>
      <c r="L14" s="19" t="s">
        <v>260</v>
      </c>
      <c r="M14" s="19" t="s">
        <v>287</v>
      </c>
    </row>
    <row r="15" spans="1:16" x14ac:dyDescent="0.25">
      <c r="A15" s="19" t="s">
        <v>291</v>
      </c>
      <c r="B15" s="19">
        <v>2</v>
      </c>
      <c r="C15" s="22">
        <v>274</v>
      </c>
      <c r="D15" s="22">
        <v>57.54</v>
      </c>
      <c r="E15" s="22">
        <f>SUM(Tabla524[[#This Row],[Suma de Importe]:[Suma de IVE]])</f>
        <v>331.54</v>
      </c>
      <c r="H15" s="19" t="s">
        <v>291</v>
      </c>
      <c r="I15" s="19">
        <v>2</v>
      </c>
      <c r="J15" s="22">
        <v>274</v>
      </c>
      <c r="K15" s="22">
        <v>57.54</v>
      </c>
      <c r="L15" s="22">
        <f>SUM(Tabla322[[#This Row],[Importe]:[IVE]])</f>
        <v>331.54</v>
      </c>
      <c r="M15" s="41">
        <f>Tabla322[[#This Row],[Nª facturas]]/$I$18</f>
        <v>0.2</v>
      </c>
    </row>
    <row r="16" spans="1:16" x14ac:dyDescent="0.25">
      <c r="A16" s="19" t="s">
        <v>292</v>
      </c>
      <c r="B16" s="19">
        <v>1</v>
      </c>
      <c r="C16" s="22">
        <v>446</v>
      </c>
      <c r="D16" s="22">
        <v>0</v>
      </c>
      <c r="E16" s="22">
        <f>SUM(Tabla524[[#This Row],[Suma de Importe]:[Suma de IVE]])</f>
        <v>446</v>
      </c>
      <c r="H16" s="19" t="s">
        <v>292</v>
      </c>
      <c r="I16" s="19">
        <v>1</v>
      </c>
      <c r="J16" s="22">
        <v>446</v>
      </c>
      <c r="K16" s="22">
        <v>0</v>
      </c>
      <c r="L16" s="22">
        <f>SUM(Tabla322[[#This Row],[Importe]:[IVE]])</f>
        <v>446</v>
      </c>
      <c r="M16" s="41">
        <f>Tabla322[[#This Row],[Nª facturas]]/$I$18</f>
        <v>0.1</v>
      </c>
    </row>
    <row r="17" spans="1:13" x14ac:dyDescent="0.25">
      <c r="A17" s="19" t="s">
        <v>293</v>
      </c>
      <c r="B17" s="19">
        <v>1</v>
      </c>
      <c r="C17" s="22">
        <v>3362.2644628099183</v>
      </c>
      <c r="D17" s="22">
        <v>706.07553719008263</v>
      </c>
      <c r="E17" s="22">
        <f>SUM(Tabla524[[#This Row],[Suma de Importe]:[Suma de IVE]])</f>
        <v>4068.3400000000011</v>
      </c>
      <c r="H17" s="19" t="s">
        <v>293</v>
      </c>
      <c r="I17" s="19">
        <v>7</v>
      </c>
      <c r="J17" s="22">
        <v>3362.2644628099183</v>
      </c>
      <c r="K17" s="22">
        <v>706.07553719008263</v>
      </c>
      <c r="L17" s="22">
        <f>SUM(Tabla322[[#This Row],[Importe]:[IVE]])</f>
        <v>4068.3400000000011</v>
      </c>
      <c r="M17" s="41">
        <f>Tabla322[[#This Row],[Nª facturas]]/$I$18</f>
        <v>0.7</v>
      </c>
    </row>
    <row r="18" spans="1:13" x14ac:dyDescent="0.25">
      <c r="A18" s="19" t="s">
        <v>25</v>
      </c>
      <c r="B18" s="19">
        <f>SUBTOTAL(109,B15:B17)</f>
        <v>4</v>
      </c>
      <c r="C18" s="22">
        <f>SUBTOTAL(109,C15:C17)</f>
        <v>4082.2644628099183</v>
      </c>
      <c r="D18" s="22">
        <f>SUBTOTAL(109,D15:D17)</f>
        <v>763.61553719008259</v>
      </c>
      <c r="E18" s="22">
        <f>SUM(Tabla524[[#This Row],[Suma de Importe]:[Suma de IVE]])</f>
        <v>4845.880000000001</v>
      </c>
      <c r="H18" s="19" t="s">
        <v>25</v>
      </c>
      <c r="I18" s="19">
        <f>SUBTOTAL(109,I15:I17)</f>
        <v>10</v>
      </c>
      <c r="J18" s="22">
        <f>SUBTOTAL(109,J15:J17)</f>
        <v>4082.2644628099183</v>
      </c>
      <c r="K18" s="22">
        <f>SUBTOTAL(109,K15:K17)</f>
        <v>763.61553719008259</v>
      </c>
      <c r="L18" s="22">
        <f>SUM(Tabla322[[#This Row],[Importe]:[IVE]])</f>
        <v>4845.880000000001</v>
      </c>
      <c r="M18" s="41"/>
    </row>
    <row r="21" spans="1:13" x14ac:dyDescent="0.25">
      <c r="A21" s="19" t="s">
        <v>294</v>
      </c>
      <c r="B21" s="19" t="s">
        <v>295</v>
      </c>
      <c r="C21" s="19" t="s">
        <v>11</v>
      </c>
      <c r="D21" s="19" t="s">
        <v>259</v>
      </c>
      <c r="E21" s="19" t="s">
        <v>260</v>
      </c>
    </row>
    <row r="22" spans="1:13" x14ac:dyDescent="0.25">
      <c r="A22" s="19" t="s">
        <v>47</v>
      </c>
      <c r="B22" s="19" t="s">
        <v>291</v>
      </c>
      <c r="C22" s="22">
        <v>100</v>
      </c>
      <c r="D22" s="22">
        <v>21</v>
      </c>
      <c r="E22" s="22">
        <f>SUM(Tabla423[[#This Row],[Importe]:[IVE]])</f>
        <v>121</v>
      </c>
    </row>
    <row r="23" spans="1:13" x14ac:dyDescent="0.25">
      <c r="A23" s="19" t="s">
        <v>48</v>
      </c>
      <c r="B23" s="19" t="s">
        <v>291</v>
      </c>
      <c r="C23" s="22">
        <v>174</v>
      </c>
      <c r="D23" s="22">
        <v>36.54</v>
      </c>
      <c r="E23" s="22">
        <f>SUM(Tabla423[[#This Row],[Importe]:[IVE]])</f>
        <v>210.54</v>
      </c>
    </row>
    <row r="24" spans="1:13" x14ac:dyDescent="0.25">
      <c r="A24" s="19" t="s">
        <v>48</v>
      </c>
      <c r="B24" s="19" t="s">
        <v>293</v>
      </c>
      <c r="C24" s="22">
        <v>3362.2644628099183</v>
      </c>
      <c r="D24" s="22">
        <v>706.07553719008263</v>
      </c>
      <c r="E24" s="22">
        <f>SUM(Tabla423[[#This Row],[Importe]:[IVE]])</f>
        <v>4068.3400000000011</v>
      </c>
    </row>
    <row r="25" spans="1:13" x14ac:dyDescent="0.25">
      <c r="A25" s="19" t="s">
        <v>50</v>
      </c>
      <c r="B25" s="19" t="s">
        <v>292</v>
      </c>
      <c r="C25" s="22">
        <v>446</v>
      </c>
      <c r="D25" s="22">
        <v>0</v>
      </c>
      <c r="E25" s="22">
        <f>SUM(Tabla423[[#This Row],[Importe]:[IVE]])</f>
        <v>446</v>
      </c>
    </row>
    <row r="26" spans="1:13" x14ac:dyDescent="0.25">
      <c r="A26" s="19" t="s">
        <v>25</v>
      </c>
      <c r="C26" s="22">
        <f>SUBTOTAL(109,C22:C25)</f>
        <v>4082.2644628099183</v>
      </c>
      <c r="D26" s="22">
        <f>SUBTOTAL(109,D22:D25)</f>
        <v>763.61553719008259</v>
      </c>
      <c r="E26" s="22">
        <f>SUM(Tabla423[[#This Row],[Importe]:[IVE]])</f>
        <v>4845.880000000001</v>
      </c>
    </row>
    <row r="29" spans="1:13" x14ac:dyDescent="0.25">
      <c r="A29" s="19" t="s">
        <v>296</v>
      </c>
      <c r="B29" s="19" t="s">
        <v>295</v>
      </c>
      <c r="C29" s="19" t="s">
        <v>268</v>
      </c>
    </row>
    <row r="30" spans="1:13" x14ac:dyDescent="0.25">
      <c r="A30" s="19" t="s">
        <v>47</v>
      </c>
      <c r="B30" s="19" t="s">
        <v>291</v>
      </c>
      <c r="C30" s="19">
        <v>1</v>
      </c>
    </row>
    <row r="31" spans="1:13" x14ac:dyDescent="0.25">
      <c r="A31" s="19" t="s">
        <v>48</v>
      </c>
      <c r="B31" s="19" t="s">
        <v>291</v>
      </c>
      <c r="C31" s="19">
        <v>1</v>
      </c>
    </row>
    <row r="32" spans="1:13" x14ac:dyDescent="0.25">
      <c r="A32" s="19" t="s">
        <v>48</v>
      </c>
      <c r="B32" s="19" t="s">
        <v>293</v>
      </c>
      <c r="C32" s="19">
        <v>7</v>
      </c>
    </row>
    <row r="33" spans="1:3" x14ac:dyDescent="0.25">
      <c r="A33" s="19" t="s">
        <v>50</v>
      </c>
      <c r="B33" s="19" t="s">
        <v>292</v>
      </c>
      <c r="C33" s="19">
        <v>1</v>
      </c>
    </row>
    <row r="34" spans="1:3" x14ac:dyDescent="0.25">
      <c r="A34" s="19" t="s">
        <v>25</v>
      </c>
      <c r="C34" s="19">
        <f>SUBTOTAL(109,C30:C33)</f>
        <v>10</v>
      </c>
    </row>
  </sheetData>
  <mergeCells count="2">
    <mergeCell ref="I1:M1"/>
    <mergeCell ref="A8:M8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2024_Actividades I+D</vt:lpstr>
      <vt:lpstr>2024_Centros singulares I+D</vt:lpstr>
      <vt:lpstr>2024_Por centro e G.I.</vt:lpstr>
      <vt:lpstr>2024_Part. act. transferencia</vt:lpstr>
      <vt:lpstr>2024_CACTI</vt:lpstr>
      <vt:lpstr>2024_CINBIO</vt:lpstr>
      <vt:lpstr>2024_CITI</vt:lpstr>
      <vt:lpstr>2024_ECIMAT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2025-03-26T11:25:19Z</dcterms:created>
  <dcterms:modified xsi:type="dcterms:W3CDTF">2025-09-29T09:53:19Z</dcterms:modified>
</cp:coreProperties>
</file>