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5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investigación\Transferencia\"/>
    </mc:Choice>
  </mc:AlternateContent>
  <xr:revisionPtr revIDLastSave="0" documentId="13_ncr:1_{B1A1FE93-7AD8-4151-997B-41057BDEADA5}" xr6:coauthVersionLast="47" xr6:coauthVersionMax="47" xr10:uidLastSave="{00000000-0000-0000-0000-000000000000}"/>
  <bookViews>
    <workbookView xWindow="-120" yWindow="-120" windowWidth="29040" windowHeight="15720" xr2:uid="{E8311B06-B390-441C-8752-7EECEC9BC655}"/>
  </bookViews>
  <sheets>
    <sheet name="2023_OTRI" sheetId="7" r:id="rId1"/>
    <sheet name="2023_Actividades I+D" sheetId="1" r:id="rId2"/>
    <sheet name="2023_Part. act. transferencia" sheetId="8" r:id="rId3"/>
    <sheet name="2023_Act. I+D_centro e G.I." sheetId="2" r:id="rId4"/>
    <sheet name="2023_CACTI" sheetId="3" r:id="rId5"/>
    <sheet name="2023_CINBIO" sheetId="4" r:id="rId6"/>
    <sheet name="2023_CITI" sheetId="5" r:id="rId7"/>
    <sheet name="2023_ECIMAT" sheetId="6" r:id="rId8"/>
  </sheets>
  <externalReferences>
    <externalReference r:id="rId9"/>
    <externalReference r:id="rId10"/>
  </externalReferences>
  <definedNames>
    <definedName name="Interval" localSheetId="0">'[1]Office Work Schedule'!#REF!</definedName>
    <definedName name="Interval" localSheetId="2">'[1]Office Work Schedule'!#REF!</definedName>
    <definedName name="Interval">'[1]Office Work Schedule'!#REF!</definedName>
    <definedName name="ScheduleStart" localSheetId="0">'[1]Office Work Schedule'!#REF!</definedName>
    <definedName name="ScheduleStart" localSheetId="2">'[1]Office Work Schedule'!#REF!</definedName>
    <definedName name="ScheduleStart">'[1]Office Work Schedule'!#REF!</definedName>
    <definedName name="Type" localSheetId="0">'[2]Maintenance Work Order'!#REF!</definedName>
    <definedName name="Type">'[2]Maintenance Work Order'!#REF!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7" l="1"/>
  <c r="F23" i="7"/>
  <c r="F22" i="7"/>
  <c r="F21" i="7"/>
  <c r="F20" i="7"/>
  <c r="F19" i="7"/>
  <c r="F17" i="7"/>
  <c r="F16" i="7"/>
  <c r="F15" i="7"/>
  <c r="F14" i="7"/>
  <c r="F13" i="7"/>
  <c r="F12" i="7"/>
  <c r="F11" i="7"/>
  <c r="F10" i="7"/>
  <c r="F9" i="7"/>
  <c r="F8" i="7"/>
  <c r="F7" i="7"/>
  <c r="D27" i="6" l="1"/>
  <c r="C27" i="6"/>
  <c r="E27" i="6" s="1"/>
  <c r="E26" i="6"/>
  <c r="E25" i="6"/>
  <c r="E24" i="6"/>
  <c r="K20" i="6"/>
  <c r="J20" i="6"/>
  <c r="L20" i="6" s="1"/>
  <c r="I20" i="6"/>
  <c r="A13" i="6" s="1"/>
  <c r="F20" i="6"/>
  <c r="E20" i="6"/>
  <c r="D20" i="6"/>
  <c r="C20" i="6"/>
  <c r="B20" i="6"/>
  <c r="F17" i="6" s="1"/>
  <c r="L19" i="6"/>
  <c r="F19" i="6"/>
  <c r="E19" i="6"/>
  <c r="L18" i="6"/>
  <c r="F18" i="6"/>
  <c r="E18" i="6"/>
  <c r="L17" i="6"/>
  <c r="E17" i="6"/>
  <c r="M17" i="6" l="1"/>
  <c r="M19" i="6"/>
  <c r="M20" i="6"/>
  <c r="M18" i="6"/>
  <c r="B13" i="6"/>
  <c r="F20" i="5" l="1"/>
  <c r="F19" i="5"/>
  <c r="F18" i="5"/>
  <c r="E13" i="5"/>
  <c r="F12" i="5"/>
  <c r="E12" i="5"/>
  <c r="I11" i="5"/>
  <c r="F11" i="5"/>
  <c r="E11" i="5"/>
  <c r="C28" i="4" l="1"/>
  <c r="E21" i="4"/>
  <c r="E20" i="4"/>
  <c r="E19" i="4"/>
  <c r="E18" i="4"/>
  <c r="E14" i="4"/>
  <c r="F11" i="4" s="1"/>
  <c r="F13" i="4"/>
  <c r="E13" i="4"/>
  <c r="E12" i="4"/>
  <c r="F12" i="4" s="1"/>
  <c r="H11" i="4"/>
  <c r="I11" i="4" s="1"/>
  <c r="E11" i="4"/>
  <c r="C42" i="3" l="1"/>
  <c r="D31" i="3"/>
  <c r="C31" i="3"/>
  <c r="E31" i="3" s="1"/>
  <c r="E30" i="3"/>
  <c r="E29" i="3"/>
  <c r="E28" i="3"/>
  <c r="E27" i="3"/>
  <c r="E26" i="3"/>
  <c r="E25" i="3"/>
  <c r="E24" i="3"/>
  <c r="L20" i="3"/>
  <c r="K20" i="3"/>
  <c r="J20" i="3"/>
  <c r="I20" i="3"/>
  <c r="D20" i="3"/>
  <c r="C20" i="3"/>
  <c r="E20" i="3" s="1"/>
  <c r="B20" i="3"/>
  <c r="F18" i="3" s="1"/>
  <c r="M19" i="3"/>
  <c r="L19" i="3"/>
  <c r="E19" i="3"/>
  <c r="M18" i="3"/>
  <c r="L18" i="3"/>
  <c r="E18" i="3"/>
  <c r="M17" i="3"/>
  <c r="L17" i="3"/>
  <c r="E17" i="3"/>
  <c r="M16" i="3"/>
  <c r="L16" i="3"/>
  <c r="F16" i="3"/>
  <c r="E16" i="3"/>
  <c r="M15" i="3"/>
  <c r="L15" i="3"/>
  <c r="E15" i="3"/>
  <c r="B11" i="3"/>
  <c r="A11" i="3"/>
  <c r="F19" i="3" l="1"/>
  <c r="F17" i="3"/>
  <c r="F15" i="3"/>
  <c r="E206" i="2" l="1"/>
  <c r="D206" i="2"/>
  <c r="R105" i="2"/>
  <c r="P105" i="2"/>
  <c r="O105" i="2"/>
  <c r="Q105" i="2" s="1"/>
  <c r="K105" i="2"/>
  <c r="J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E81" i="2"/>
  <c r="D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F36" i="2"/>
  <c r="E36" i="2"/>
  <c r="D36" i="2"/>
  <c r="C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D78" i="1"/>
  <c r="C78" i="1"/>
  <c r="D57" i="1"/>
  <c r="C57" i="1"/>
  <c r="L42" i="1"/>
  <c r="K42" i="1"/>
  <c r="J42" i="1"/>
  <c r="I42" i="1"/>
  <c r="H42" i="1"/>
  <c r="G42" i="1"/>
  <c r="F42" i="1"/>
  <c r="E42" i="1"/>
  <c r="D42" i="1"/>
  <c r="C42" i="1"/>
  <c r="B42" i="1"/>
  <c r="L29" i="1"/>
  <c r="K29" i="1"/>
  <c r="J29" i="1"/>
  <c r="I29" i="1"/>
  <c r="H29" i="1"/>
  <c r="G29" i="1"/>
  <c r="F29" i="1"/>
  <c r="E29" i="1"/>
  <c r="D29" i="1"/>
  <c r="C29" i="1"/>
  <c r="B29" i="1"/>
  <c r="K16" i="1"/>
  <c r="J16" i="1"/>
  <c r="I16" i="1"/>
  <c r="H16" i="1"/>
  <c r="G16" i="1"/>
  <c r="F16" i="1"/>
  <c r="E16" i="1"/>
  <c r="D16" i="1"/>
  <c r="C16" i="1"/>
  <c r="B16" i="1"/>
  <c r="M13" i="1"/>
  <c r="M16" i="1" s="1"/>
  <c r="L13" i="1"/>
  <c r="L16" i="1" s="1"/>
</calcChain>
</file>

<file path=xl/sharedStrings.xml><?xml version="1.0" encoding="utf-8"?>
<sst xmlns="http://schemas.openxmlformats.org/spreadsheetml/2006/main" count="1374" uniqueCount="356">
  <si>
    <t>Unidade de Análises e Programas</t>
  </si>
  <si>
    <t>Actividades de I+D contratadas ao longo do ano_Información xeral</t>
  </si>
  <si>
    <t>Fonte: SUXI; PeopleNet</t>
  </si>
  <si>
    <t>Data do informe: abril 2024</t>
  </si>
  <si>
    <t>2023_ACTIVIDADES I+D</t>
  </si>
  <si>
    <t>Artes e Humanidades</t>
  </si>
  <si>
    <t>Ciencias</t>
  </si>
  <si>
    <t>Ciencias da Saúde</t>
  </si>
  <si>
    <t>Ciencias Sociais e Xurídicas</t>
  </si>
  <si>
    <t>Enxeñaría e Arquitectura</t>
  </si>
  <si>
    <t>Actividades artigo 60 LORU
(inclúe xestión externa)</t>
  </si>
  <si>
    <t>Nº actividades</t>
  </si>
  <si>
    <t>Importe</t>
  </si>
  <si>
    <t xml:space="preserve">Nº actividades </t>
  </si>
  <si>
    <t xml:space="preserve">Importe </t>
  </si>
  <si>
    <t xml:space="preserve">Nº actividades  </t>
  </si>
  <si>
    <t xml:space="preserve">Importe  </t>
  </si>
  <si>
    <t xml:space="preserve">Nº actividades   </t>
  </si>
  <si>
    <t xml:space="preserve">Importe   </t>
  </si>
  <si>
    <t xml:space="preserve">Nº actividades    </t>
  </si>
  <si>
    <t xml:space="preserve">Importe    </t>
  </si>
  <si>
    <t>Nº actividades total</t>
  </si>
  <si>
    <t>Importes totais</t>
  </si>
  <si>
    <t>Contrato</t>
  </si>
  <si>
    <t>Curso</t>
  </si>
  <si>
    <t>Informe</t>
  </si>
  <si>
    <t>Total</t>
  </si>
  <si>
    <t>Actividades por ámbito, 
sexo do IP e categoría</t>
  </si>
  <si>
    <t>Homes</t>
  </si>
  <si>
    <t>Mulleres</t>
  </si>
  <si>
    <t xml:space="preserve">Homes </t>
  </si>
  <si>
    <t xml:space="preserve">Mulleres </t>
  </si>
  <si>
    <t xml:space="preserve">Homes  </t>
  </si>
  <si>
    <t xml:space="preserve">Mulleres  </t>
  </si>
  <si>
    <t xml:space="preserve">Homes   </t>
  </si>
  <si>
    <t xml:space="preserve">Mulleres   </t>
  </si>
  <si>
    <t xml:space="preserve">Homes    </t>
  </si>
  <si>
    <t xml:space="preserve">Mulleres    </t>
  </si>
  <si>
    <t>Catedrático/a de Universidade</t>
  </si>
  <si>
    <t>Persoal de programas de investigación</t>
  </si>
  <si>
    <t>Profesor/a Axudante Doutor/a</t>
  </si>
  <si>
    <t>Profesor/a Contratado/a Doutor/a</t>
  </si>
  <si>
    <t>Profesor/a Emérito/a</t>
  </si>
  <si>
    <t>Profesor/a Titular de Universidade</t>
  </si>
  <si>
    <t>Programa Oportunius</t>
  </si>
  <si>
    <t>PDI responsable que realiza a actividade,
por ámbito, sexo e categoría</t>
  </si>
  <si>
    <t>Actividades segundo zona xeográfica</t>
  </si>
  <si>
    <t>Tipo_actividade</t>
  </si>
  <si>
    <t>Comunidade Autónoma</t>
  </si>
  <si>
    <t>Resto de España</t>
  </si>
  <si>
    <t>Resto de Europa non UE</t>
  </si>
  <si>
    <t>Resto do mundo</t>
  </si>
  <si>
    <t>Unión Europea</t>
  </si>
  <si>
    <t>Actividades segundo natureza contratante</t>
  </si>
  <si>
    <t>Administración Pública</t>
  </si>
  <si>
    <t>AGE</t>
  </si>
  <si>
    <t>Empresas</t>
  </si>
  <si>
    <t>Fundacións / Asociacións</t>
  </si>
  <si>
    <t>Outros</t>
  </si>
  <si>
    <t>Actividades por campus e centro</t>
  </si>
  <si>
    <t>Actividades segundo G.I.</t>
  </si>
  <si>
    <t>PDI responsable segundo G.I.</t>
  </si>
  <si>
    <t>Campus</t>
  </si>
  <si>
    <t>Centro</t>
  </si>
  <si>
    <t>Importes</t>
  </si>
  <si>
    <t>Código</t>
  </si>
  <si>
    <t>Nome G.I.</t>
  </si>
  <si>
    <t>Suma de importes</t>
  </si>
  <si>
    <t>Ourense</t>
  </si>
  <si>
    <t>Escola de Enxeñaría Aeronáutica e do Espazo</t>
  </si>
  <si>
    <t>AA1</t>
  </si>
  <si>
    <t>Investigacións Agrarias e Alimentarias</t>
  </si>
  <si>
    <t>Escola Superior de Enxeñaría Informática</t>
  </si>
  <si>
    <t>ABH1Q</t>
  </si>
  <si>
    <t>AgroBioTech for Health</t>
  </si>
  <si>
    <t>Facultade de Ciencias</t>
  </si>
  <si>
    <t>AF4</t>
  </si>
  <si>
    <t>Enxeñería Agroforestal</t>
  </si>
  <si>
    <t>Facultade de Ciencias Empresariais e Turismo</t>
  </si>
  <si>
    <t>AGAF</t>
  </si>
  <si>
    <t>Agrupación Grupos de Investigación de Dereito Administrativo e Filosofía do Dereito</t>
  </si>
  <si>
    <t>Facultade de Dereito</t>
  </si>
  <si>
    <t>APET</t>
  </si>
  <si>
    <t>Applied Power Electronics Technology (Tecnoloxía Electrónica de Potencia Aplicada)</t>
  </si>
  <si>
    <t>Facultade de Educación e Traballo Social</t>
  </si>
  <si>
    <t>ATS1</t>
  </si>
  <si>
    <t>Laboratorio de Sistemas Aeroespaciais e de Transporte</t>
  </si>
  <si>
    <t>Facultade de Historia</t>
  </si>
  <si>
    <t>BA2</t>
  </si>
  <si>
    <t>Bioloxía Ambiental</t>
  </si>
  <si>
    <t>Pontevedra</t>
  </si>
  <si>
    <t>Escola de Enxeñaría Forestal</t>
  </si>
  <si>
    <t>BEV1</t>
  </si>
  <si>
    <t>Agrobioloxía Ambiental: Calidade, Solos e Plantas</t>
  </si>
  <si>
    <t>Facultade de Belas Artes</t>
  </si>
  <si>
    <t>BiFeGa</t>
  </si>
  <si>
    <t>Grupo de Investigación en Estudos Literarios e Culturais, Tradución e Interpretación-</t>
  </si>
  <si>
    <t>Facultade de Ciencias da Educacion e do Deporte</t>
  </si>
  <si>
    <t>BV1</t>
  </si>
  <si>
    <t>Pranta, Solo e Aproveitamento de Subproductos</t>
  </si>
  <si>
    <t>Facultade de Comunicación</t>
  </si>
  <si>
    <t>ByCIAMA</t>
  </si>
  <si>
    <t>Biotecnoloxía e Calidade en Industrias Agroalimentarias e Medio Ambiente</t>
  </si>
  <si>
    <t>Facultade de Dirección e Xestión Pública</t>
  </si>
  <si>
    <t>CF1</t>
  </si>
  <si>
    <t>Food and Health Omics</t>
  </si>
  <si>
    <t>Vigo</t>
  </si>
  <si>
    <t>Escola de Enxeñaría de Minas e Enerxía</t>
  </si>
  <si>
    <t>ChETE</t>
  </si>
  <si>
    <t>Enxeñería Química, Térmica e Medioambiental</t>
  </si>
  <si>
    <t>Escola de Enxeñaría de Telecomunicación</t>
  </si>
  <si>
    <t>CI11</t>
  </si>
  <si>
    <t>ENCOMAT (Enxeñería da Corrosión e Materiais)</t>
  </si>
  <si>
    <t>Escola de Enxeñaría Industrial</t>
  </si>
  <si>
    <t>CI5</t>
  </si>
  <si>
    <t>Xestión Segura e Sostible de Recursos Minerais</t>
  </si>
  <si>
    <t>Facultade de Bioloxía</t>
  </si>
  <si>
    <t>CJ2</t>
  </si>
  <si>
    <t>Dereito Financieiro e Tributario</t>
  </si>
  <si>
    <t>Facultade de Ciencias do Mar</t>
  </si>
  <si>
    <t>CP2</t>
  </si>
  <si>
    <t>Comunicación Persuasiva</t>
  </si>
  <si>
    <t>Facultade de Ciencias Económicas e Empresariais</t>
  </si>
  <si>
    <t>CPS1</t>
  </si>
  <si>
    <t>Observatorio de Gobernanza G3</t>
  </si>
  <si>
    <t>Facultade de Ciencias Xuridicas e do Traballo</t>
  </si>
  <si>
    <t>DMT</t>
  </si>
  <si>
    <t>Dereito Mercantil e do Traballo</t>
  </si>
  <si>
    <t>Facultade de Comercio</t>
  </si>
  <si>
    <t>EA3</t>
  </si>
  <si>
    <t>REDE: Investigación en Economía, Enerxía e Medio Ambiente</t>
  </si>
  <si>
    <t>Facultade de Filoloxía e Tradución</t>
  </si>
  <si>
    <t>EA5</t>
  </si>
  <si>
    <t>Grupo de Investigación en Economía Ecolóxica, Agroecoloxía e Historia</t>
  </si>
  <si>
    <t>Facultade de Química</t>
  </si>
  <si>
    <t>EA8</t>
  </si>
  <si>
    <t>Research Group In Economic Analysis, Accounting and Finance-RGEAF</t>
  </si>
  <si>
    <t>EF5</t>
  </si>
  <si>
    <t>Empresa internacional e capital intelectual</t>
  </si>
  <si>
    <t>EG1</t>
  </si>
  <si>
    <t>Grupo de Enxeñería de Deseño e Fabricación (GEDEFA)</t>
  </si>
  <si>
    <t>Tipo de actividades por campus e centro</t>
  </si>
  <si>
    <t>EG6</t>
  </si>
  <si>
    <t>CIMA</t>
  </si>
  <si>
    <t>Tipo_Actividade</t>
  </si>
  <si>
    <t>EI3</t>
  </si>
  <si>
    <t>Grupo de Control non Liñal</t>
  </si>
  <si>
    <t>EM1</t>
  </si>
  <si>
    <t>GTE (Grupo de Tecnoloxía Enerxética)</t>
  </si>
  <si>
    <t>EN.EDI</t>
  </si>
  <si>
    <t>Enxeñería Eficiente e Dixital</t>
  </si>
  <si>
    <t>EÑ1</t>
  </si>
  <si>
    <t>Grupo de Investigación en Redes Eléctricas</t>
  </si>
  <si>
    <t>EQ1</t>
  </si>
  <si>
    <t>Procesos de Separación</t>
  </si>
  <si>
    <t>EQ10</t>
  </si>
  <si>
    <t>Enxeñería Química 10</t>
  </si>
  <si>
    <t>EQ11</t>
  </si>
  <si>
    <t>BiotecnIA_Biotecnoloxía Industrial e Enxeñería Ambiental</t>
  </si>
  <si>
    <t>EQ2</t>
  </si>
  <si>
    <t>Enxeñería Química</t>
  </si>
  <si>
    <t>EQ3</t>
  </si>
  <si>
    <t>Bioenxeñaría e Procesos Sostibles (BIOSUV)</t>
  </si>
  <si>
    <t>EQ4</t>
  </si>
  <si>
    <t>Enxeñería Química 4</t>
  </si>
  <si>
    <t>ET1</t>
  </si>
  <si>
    <t>GIST (Grupo de Enxeñería de Sistemas Telemáticos)</t>
  </si>
  <si>
    <t>ET2</t>
  </si>
  <si>
    <t>Grupo de Servicios para la Sociedad de la Información</t>
  </si>
  <si>
    <t>ET3</t>
  </si>
  <si>
    <t>Laboratorio de Redes</t>
  </si>
  <si>
    <t>ETEA</t>
  </si>
  <si>
    <t>Ecoloxía e Tecnoloxía dos Ecosistemas Acuáticos</t>
  </si>
  <si>
    <t>EZ1</t>
  </si>
  <si>
    <t>Ecoloxía e Zooloxía</t>
  </si>
  <si>
    <t>FA2</t>
  </si>
  <si>
    <t>Física Aplicada 2</t>
  </si>
  <si>
    <t>FA5</t>
  </si>
  <si>
    <t>Aplicacións Industriais dos Láseres</t>
  </si>
  <si>
    <t>FA9</t>
  </si>
  <si>
    <t>EphysLab</t>
  </si>
  <si>
    <t>FALSO</t>
  </si>
  <si>
    <t>#N/D</t>
  </si>
  <si>
    <t>FB2</t>
  </si>
  <si>
    <t>Fisioloxía de Peixes</t>
  </si>
  <si>
    <t>FOL</t>
  </si>
  <si>
    <t>Futures Oceans Lab</t>
  </si>
  <si>
    <t>GEA</t>
  </si>
  <si>
    <t>Ecoloxía Animal</t>
  </si>
  <si>
    <t>GEF</t>
  </si>
  <si>
    <t>Grupo de Enxeñería de Fabricación (GEF)</t>
  </si>
  <si>
    <t>GEN</t>
  </si>
  <si>
    <t>Governance And Economics Research Network</t>
  </si>
  <si>
    <t>GETSIT</t>
  </si>
  <si>
    <t>Grupo de Estudos en Traballo Social: Investigación e Transferencia</t>
  </si>
  <si>
    <t>GTA</t>
  </si>
  <si>
    <t>Grupo de Tecnoloxías Aeroespaciais</t>
  </si>
  <si>
    <t>H20</t>
  </si>
  <si>
    <t>Grupo de Estudos de Arqueoloxía, Antigüidade e Territorio (GEAAT)</t>
  </si>
  <si>
    <t>H2M</t>
  </si>
  <si>
    <t>Historia Medieval, Historia Moderna y Ciencias y Técnicas Historiográficas</t>
  </si>
  <si>
    <t>HC1</t>
  </si>
  <si>
    <t>Historia Contemporánea 1</t>
  </si>
  <si>
    <t>HI22</t>
  </si>
  <si>
    <t>HealthyFit</t>
  </si>
  <si>
    <t>HI6</t>
  </si>
  <si>
    <t>Didáctica especial 6 – actividade física, expresión e creatividade</t>
  </si>
  <si>
    <t>HI8</t>
  </si>
  <si>
    <t>ERENEA (Economía dos Recursos Naturais e Ambientais)</t>
  </si>
  <si>
    <t>ICLab</t>
  </si>
  <si>
    <t>Information and Computing Laboratory</t>
  </si>
  <si>
    <t>IN1</t>
  </si>
  <si>
    <t>Inmunoloxía</t>
  </si>
  <si>
    <t>INAR01</t>
  </si>
  <si>
    <t>INARdesign</t>
  </si>
  <si>
    <t>IO1</t>
  </si>
  <si>
    <t>Inferencia Estatística, Decisión e Investigación Operativa</t>
  </si>
  <si>
    <t>MDA-IC</t>
  </si>
  <si>
    <t>MEDEA IURIS Crea</t>
  </si>
  <si>
    <t>OC2</t>
  </si>
  <si>
    <t>Organización e Comercialización</t>
  </si>
  <si>
    <t>OE2</t>
  </si>
  <si>
    <t>Enxeñería de Organización</t>
  </si>
  <si>
    <t>OE4</t>
  </si>
  <si>
    <t>Sistemas e Tecnoloxías da Información para a Empresa</t>
  </si>
  <si>
    <t>OE7</t>
  </si>
  <si>
    <t>Organización do Coñecemento</t>
  </si>
  <si>
    <t>OF1</t>
  </si>
  <si>
    <t>GRUPO DE ENXEÑARÍA FÍSICA (OF1)</t>
  </si>
  <si>
    <t>PGILaB</t>
  </si>
  <si>
    <t>POST GROWTH INNOVATION LAB</t>
  </si>
  <si>
    <t>PS1</t>
  </si>
  <si>
    <t>Psicoloxía Xurídica e da Saúde: Convivencia e Benestar</t>
  </si>
  <si>
    <t>QF1</t>
  </si>
  <si>
    <t>NanoBioMateriais Funcionais</t>
  </si>
  <si>
    <t>Tipo actividades segundo G.I.</t>
  </si>
  <si>
    <t>QO1</t>
  </si>
  <si>
    <t>Química Orgánica 1</t>
  </si>
  <si>
    <t>Suma de Importe</t>
  </si>
  <si>
    <t>QO3</t>
  </si>
  <si>
    <t>Síntese, Estructura e Simulación (S3)</t>
  </si>
  <si>
    <t>RE6</t>
  </si>
  <si>
    <t>Ecoloxía Evolutiva</t>
  </si>
  <si>
    <t>REMOSS</t>
  </si>
  <si>
    <t>Equipo de Investigación en Rendemento e Motricidade do Salvamento e Socorrismo</t>
  </si>
  <si>
    <t>SC10</t>
  </si>
  <si>
    <t>Grupo de Procesado de Sinal en Comunicacións</t>
  </si>
  <si>
    <t>SC2</t>
  </si>
  <si>
    <t>Grupo de Dispositivos de Alta Frecuencia</t>
  </si>
  <si>
    <t>SC7</t>
  </si>
  <si>
    <t>Antenas, Radar e Comunicacións Ópticas</t>
  </si>
  <si>
    <t>SC9</t>
  </si>
  <si>
    <t>Grupo de Tecnoloxías Multimedia</t>
  </si>
  <si>
    <t>SEPCOM</t>
  </si>
  <si>
    <t>Investigación en Comunicación para o Servizo Público</t>
  </si>
  <si>
    <t>SI4</t>
  </si>
  <si>
    <t>Sistemas Informáticos de Nova Xeración</t>
  </si>
  <si>
    <t>SI6</t>
  </si>
  <si>
    <t>Grupo de Informática Gráfica y Multimedia (Gig)</t>
  </si>
  <si>
    <t>SR</t>
  </si>
  <si>
    <t>Sistemas Radio</t>
  </si>
  <si>
    <t>TC1</t>
  </si>
  <si>
    <t>Grupo de Tecnoloxías da Información</t>
  </si>
  <si>
    <t>TDSN</t>
  </si>
  <si>
    <t>Deseño e Simulación Numérica en Enxeñaría Mecánica</t>
  </si>
  <si>
    <t>TEM</t>
  </si>
  <si>
    <t>Electroquímica e Enxeñería de Materiais</t>
  </si>
  <si>
    <t>TF1</t>
  </si>
  <si>
    <t>Xeotecnoloxías Aplicadas</t>
  </si>
  <si>
    <t>TI4</t>
  </si>
  <si>
    <t>Traducción &amp; Paratraducción</t>
  </si>
  <si>
    <t>TNT</t>
  </si>
  <si>
    <t>TEAM NANO TECH (Grupo de Nanotecnoloxía)</t>
  </si>
  <si>
    <t>VNPC</t>
  </si>
  <si>
    <t>Videojuegos, Narrativa, Persuasión y Creatividad</t>
  </si>
  <si>
    <t>XB2</t>
  </si>
  <si>
    <t>Xenética de Poboacións e Citoxenética</t>
  </si>
  <si>
    <t>XM3</t>
  </si>
  <si>
    <t>Análise de Cuencas Sedimentarias</t>
  </si>
  <si>
    <t>Fonte: Área de apoio á investigación e transferencia ámbito científico</t>
  </si>
  <si>
    <t>2023_FACTURACIÓN CACTI</t>
  </si>
  <si>
    <t>Nº solicitudes</t>
  </si>
  <si>
    <t>Importe medio bruto</t>
  </si>
  <si>
    <t>Tipo usuario/a</t>
  </si>
  <si>
    <t>Nº usuarios/as</t>
  </si>
  <si>
    <t>IVE</t>
  </si>
  <si>
    <t>Total facturación</t>
  </si>
  <si>
    <t>% tipo usuario/a</t>
  </si>
  <si>
    <t>Facturación por tipoloxía</t>
  </si>
  <si>
    <t>Nº facturas</t>
  </si>
  <si>
    <t>% importe sobre total</t>
  </si>
  <si>
    <t>Cargo interno</t>
  </si>
  <si>
    <t>Entidade privada internacional</t>
  </si>
  <si>
    <t>Entidade privada nacional</t>
  </si>
  <si>
    <t>Organismo público internacional</t>
  </si>
  <si>
    <t>Organismo público nacional</t>
  </si>
  <si>
    <t>Importes por ámbito xeográfico</t>
  </si>
  <si>
    <t>Tipo</t>
  </si>
  <si>
    <t>Facturas por ámbito xeográfico</t>
  </si>
  <si>
    <t>2023_FACTURACIÓN CINBIO</t>
  </si>
  <si>
    <t>Nª usuarios/as</t>
  </si>
  <si>
    <t>Total Facturación</t>
  </si>
  <si>
    <t>% facturación</t>
  </si>
  <si>
    <t>Entidade privada</t>
  </si>
  <si>
    <t>Organismo público</t>
  </si>
  <si>
    <t>Zona xeográfica_Importes</t>
  </si>
  <si>
    <t>Natureza</t>
  </si>
  <si>
    <t>Privada</t>
  </si>
  <si>
    <t>Pública</t>
  </si>
  <si>
    <t>Total general</t>
  </si>
  <si>
    <t>Ámbito xeográfico_nº facturas</t>
  </si>
  <si>
    <t>Fonte: CITI; SAID</t>
  </si>
  <si>
    <t>Data do informe: marzo 2024</t>
  </si>
  <si>
    <t>2023_FACTURACIÓN CITI</t>
  </si>
  <si>
    <t>Nº de usuarios/as</t>
  </si>
  <si>
    <t>Ámbito xeográfico</t>
  </si>
  <si>
    <t>Nº factura</t>
  </si>
  <si>
    <t>NOTA: Non está dispoñible a facturación dos cargos internos</t>
  </si>
  <si>
    <t>2023_FACTURACIÓN ECIMAT</t>
  </si>
  <si>
    <t>Resto de Europa</t>
  </si>
  <si>
    <t>Fonte: OTRI; FUVI</t>
  </si>
  <si>
    <t xml:space="preserve">TRANSFERENCIA </t>
  </si>
  <si>
    <t>Campus de Ourense</t>
  </si>
  <si>
    <t>Campus de Vigo</t>
  </si>
  <si>
    <t>Campus de Pontevedra</t>
  </si>
  <si>
    <t>titorizadas</t>
  </si>
  <si>
    <t>creadas</t>
  </si>
  <si>
    <t>nacionais</t>
  </si>
  <si>
    <t>internacionais</t>
  </si>
  <si>
    <t>Nº de patentes nacionais activas</t>
  </si>
  <si>
    <t>software</t>
  </si>
  <si>
    <t>outros (audiovisual)</t>
  </si>
  <si>
    <t>Contratos de licencia no 2023</t>
  </si>
  <si>
    <t>Spin-off no 2023</t>
  </si>
  <si>
    <t>Patentes solicitadas no 2023</t>
  </si>
  <si>
    <t>Patentes concedidas no 2023</t>
  </si>
  <si>
    <t>Patentes en explotación a 31/12/2023</t>
  </si>
  <si>
    <t>Patentes postas en explotación en 2023</t>
  </si>
  <si>
    <t>Rexistros de propiedade intelectual 2023</t>
  </si>
  <si>
    <t>Modelos de utilidade solicitados en 2023</t>
  </si>
  <si>
    <t>Modelos de utilidade concedidos no 2023</t>
  </si>
  <si>
    <t>Modelos de utilidade en explotación no 2023</t>
  </si>
  <si>
    <t>Total ámbito</t>
  </si>
  <si>
    <t>Muller</t>
  </si>
  <si>
    <t>2023_Participantes en actividades de transferencia</t>
  </si>
  <si>
    <t>Etiquetas de fila</t>
  </si>
  <si>
    <t>Home</t>
  </si>
  <si>
    <t>Profesor/a Asociado/a</t>
  </si>
  <si>
    <t>Participantes noutras actividades
 de transferencia</t>
  </si>
  <si>
    <t>Profesor/a Titular de Escola Universitaria</t>
  </si>
  <si>
    <t>Participantes totais únicos en
actividades de transferencia</t>
  </si>
  <si>
    <t>Participantes en actividades de transferencia que se desenvolveron ao longo do ano 2023 (anuais e plurianuais)</t>
  </si>
  <si>
    <t>Participantes totais únicos en
actividades de I+D artigo 60</t>
  </si>
  <si>
    <t>Número de Start-up creadas por 
Graduados da Uvigo no 2023</t>
  </si>
  <si>
    <t>Data do informe: abril 2024 (actualización xullo 2024)</t>
  </si>
  <si>
    <t>*Datos sobre patentes concedidas actualizado en xullo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</si>
</sst>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</font>
    <font>
      <sz val="20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8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rgb="FFFFFFFF"/>
      <name val="Calibri"/>
      <family val="2"/>
    </font>
    <font>
      <sz val="12"/>
      <color rgb="FF9C57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3" fillId="2" borderId="0" applyNumberFormat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19" fillId="9" borderId="0" applyNumberFormat="0" applyBorder="0" applyAlignment="0" applyProtection="0"/>
    <xf numFmtId="0" fontId="1" fillId="0" borderId="0"/>
    <xf numFmtId="0" fontId="2" fillId="0" borderId="0"/>
  </cellStyleXfs>
  <cellXfs count="86">
    <xf numFmtId="0" fontId="0" fillId="0" borderId="0" xfId="0"/>
    <xf numFmtId="0" fontId="4" fillId="0" borderId="1" xfId="2" applyFont="1" applyBorder="1"/>
    <xf numFmtId="0" fontId="5" fillId="0" borderId="1" xfId="2" applyFont="1" applyBorder="1" applyAlignment="1">
      <alignment vertical="center" wrapText="1"/>
    </xf>
    <xf numFmtId="0" fontId="6" fillId="0" borderId="1" xfId="2" applyFont="1" applyBorder="1"/>
    <xf numFmtId="0" fontId="7" fillId="0" borderId="1" xfId="0" applyFont="1" applyBorder="1"/>
    <xf numFmtId="0" fontId="6" fillId="0" borderId="1" xfId="2" applyFont="1" applyBorder="1" applyAlignment="1">
      <alignment wrapText="1"/>
    </xf>
    <xf numFmtId="0" fontId="8" fillId="0" borderId="1" xfId="2" applyFont="1" applyBorder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0" fontId="4" fillId="0" borderId="0" xfId="2" applyFont="1"/>
    <xf numFmtId="0" fontId="5" fillId="0" borderId="0" xfId="2" applyFont="1" applyAlignment="1">
      <alignment vertical="center" wrapText="1"/>
    </xf>
    <xf numFmtId="0" fontId="6" fillId="0" borderId="0" xfId="2" applyFont="1"/>
    <xf numFmtId="0" fontId="7" fillId="0" borderId="0" xfId="0" applyFont="1"/>
    <xf numFmtId="0" fontId="6" fillId="0" borderId="0" xfId="2" applyFont="1" applyAlignment="1">
      <alignment wrapText="1"/>
    </xf>
    <xf numFmtId="0" fontId="8" fillId="0" borderId="0" xfId="2" applyFont="1" applyAlignment="1">
      <alignment horizontal="left" wrapText="1"/>
    </xf>
    <xf numFmtId="0" fontId="6" fillId="0" borderId="0" xfId="2" applyFont="1" applyAlignment="1">
      <alignment horizontal="center" wrapText="1"/>
    </xf>
    <xf numFmtId="0" fontId="10" fillId="0" borderId="0" xfId="2" applyFont="1"/>
    <xf numFmtId="0" fontId="11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/>
    <xf numFmtId="0" fontId="14" fillId="0" borderId="0" xfId="0" applyFont="1"/>
    <xf numFmtId="164" fontId="14" fillId="0" borderId="0" xfId="0" applyNumberFormat="1" applyFont="1"/>
    <xf numFmtId="0" fontId="13" fillId="2" borderId="0" xfId="1" applyFont="1"/>
    <xf numFmtId="0" fontId="13" fillId="0" borderId="0" xfId="1" applyFont="1" applyFill="1" applyBorder="1" applyAlignment="1">
      <alignment vertical="center"/>
    </xf>
    <xf numFmtId="0" fontId="13" fillId="2" borderId="0" xfId="1" applyFont="1" applyBorder="1" applyAlignment="1">
      <alignment vertical="center"/>
    </xf>
    <xf numFmtId="0" fontId="11" fillId="0" borderId="0" xfId="0" applyFont="1"/>
    <xf numFmtId="0" fontId="15" fillId="0" borderId="0" xfId="0" applyFont="1"/>
    <xf numFmtId="10" fontId="7" fillId="0" borderId="0" xfId="3" applyNumberFormat="1" applyFont="1"/>
    <xf numFmtId="0" fontId="16" fillId="0" borderId="0" xfId="0" applyFont="1" applyAlignment="1">
      <alignment vertical="center"/>
    </xf>
    <xf numFmtId="0" fontId="5" fillId="0" borderId="0" xfId="0" applyFont="1"/>
    <xf numFmtId="0" fontId="17" fillId="0" borderId="0" xfId="0" applyFont="1"/>
    <xf numFmtId="164" fontId="7" fillId="0" borderId="0" xfId="0" applyNumberFormat="1" applyFont="1" applyAlignment="1">
      <alignment horizontal="center" vertical="center"/>
    </xf>
    <xf numFmtId="0" fontId="5" fillId="0" borderId="1" xfId="2" applyFont="1" applyBorder="1"/>
    <xf numFmtId="0" fontId="5" fillId="0" borderId="0" xfId="2" applyFont="1"/>
    <xf numFmtId="0" fontId="9" fillId="0" borderId="0" xfId="2" applyFont="1" applyAlignment="1">
      <alignment horizontal="right" wrapText="1"/>
    </xf>
    <xf numFmtId="3" fontId="7" fillId="0" borderId="0" xfId="0" applyNumberFormat="1" applyFont="1"/>
    <xf numFmtId="0" fontId="7" fillId="4" borderId="4" xfId="4" applyFont="1" applyBorder="1" applyAlignment="1">
      <alignment horizontal="center" vertical="center"/>
    </xf>
    <xf numFmtId="0" fontId="7" fillId="4" borderId="5" xfId="4" applyFont="1" applyBorder="1" applyAlignment="1">
      <alignment horizontal="center" vertical="center" wrapText="1"/>
    </xf>
    <xf numFmtId="0" fontId="7" fillId="4" borderId="5" xfId="4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3" borderId="6" xfId="5" applyFont="1" applyBorder="1" applyAlignment="1">
      <alignment horizontal="center" vertical="center"/>
    </xf>
    <xf numFmtId="0" fontId="7" fillId="3" borderId="10" xfId="5" applyFont="1" applyBorder="1" applyAlignment="1">
      <alignment horizontal="center" vertical="center"/>
    </xf>
    <xf numFmtId="0" fontId="7" fillId="3" borderId="8" xfId="5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11" xfId="5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11" xfId="5" applyFont="1" applyBorder="1" applyAlignment="1">
      <alignment horizontal="left" vertical="center" wrapText="1"/>
    </xf>
    <xf numFmtId="0" fontId="7" fillId="3" borderId="5" xfId="5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7" fillId="3" borderId="11" xfId="5" applyFont="1" applyBorder="1" applyAlignment="1">
      <alignment vertical="center" wrapText="1"/>
    </xf>
    <xf numFmtId="0" fontId="7" fillId="3" borderId="11" xfId="5" applyFont="1" applyBorder="1" applyAlignment="1">
      <alignment horizontal="left" vertical="center"/>
    </xf>
    <xf numFmtId="0" fontId="7" fillId="3" borderId="10" xfId="5" quotePrefix="1" applyFont="1" applyBorder="1" applyAlignment="1">
      <alignment horizontal="center" vertical="center"/>
    </xf>
    <xf numFmtId="0" fontId="7" fillId="0" borderId="11" xfId="0" applyFont="1" applyBorder="1"/>
    <xf numFmtId="0" fontId="7" fillId="0" borderId="0" xfId="8" applyFont="1" applyAlignment="1">
      <alignment vertical="center"/>
    </xf>
    <xf numFmtId="0" fontId="13" fillId="2" borderId="13" xfId="1" applyFont="1" applyBorder="1" applyAlignment="1">
      <alignment horizontal="center" vertical="center"/>
    </xf>
    <xf numFmtId="0" fontId="8" fillId="9" borderId="0" xfId="6" applyFont="1"/>
    <xf numFmtId="0" fontId="14" fillId="0" borderId="14" xfId="0" applyFont="1" applyBorder="1"/>
    <xf numFmtId="0" fontId="5" fillId="9" borderId="0" xfId="6" applyFont="1"/>
    <xf numFmtId="0" fontId="20" fillId="9" borderId="14" xfId="6" applyFont="1" applyBorder="1"/>
    <xf numFmtId="0" fontId="7" fillId="3" borderId="11" xfId="5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0" fontId="7" fillId="3" borderId="9" xfId="5" applyFont="1" applyBorder="1" applyAlignment="1">
      <alignment vertical="center" wrapText="1"/>
    </xf>
    <xf numFmtId="0" fontId="7" fillId="3" borderId="5" xfId="5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3" borderId="9" xfId="5" applyFont="1" applyBorder="1" applyAlignment="1">
      <alignment horizontal="left" vertical="center" wrapText="1"/>
    </xf>
    <xf numFmtId="0" fontId="7" fillId="3" borderId="5" xfId="5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3" fillId="2" borderId="0" xfId="1" applyFont="1" applyAlignment="1">
      <alignment horizontal="center"/>
    </xf>
    <xf numFmtId="0" fontId="12" fillId="2" borderId="2" xfId="1" applyFont="1" applyBorder="1" applyAlignment="1">
      <alignment horizontal="center" vertical="center"/>
    </xf>
    <xf numFmtId="0" fontId="12" fillId="2" borderId="3" xfId="1" applyFont="1" applyBorder="1" applyAlignment="1">
      <alignment horizontal="center" vertical="center"/>
    </xf>
    <xf numFmtId="0" fontId="13" fillId="2" borderId="12" xfId="1" applyFont="1" applyBorder="1" applyAlignment="1">
      <alignment horizontal="left" vertical="center" wrapText="1"/>
    </xf>
    <xf numFmtId="0" fontId="13" fillId="2" borderId="13" xfId="1" applyFont="1" applyBorder="1" applyAlignment="1">
      <alignment horizontal="left" vertical="center"/>
    </xf>
    <xf numFmtId="0" fontId="13" fillId="2" borderId="12" xfId="1" applyFont="1" applyBorder="1" applyAlignment="1">
      <alignment horizontal="center" vertical="center"/>
    </xf>
    <xf numFmtId="0" fontId="13" fillId="2" borderId="13" xfId="1" applyFont="1" applyBorder="1" applyAlignment="1">
      <alignment horizontal="center" vertical="center"/>
    </xf>
    <xf numFmtId="0" fontId="13" fillId="2" borderId="0" xfId="1" applyFont="1" applyAlignment="1">
      <alignment horizontal="left" vertical="center"/>
    </xf>
    <xf numFmtId="0" fontId="16" fillId="5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</cellXfs>
  <cellStyles count="9">
    <cellStyle name="20% - Énfasis2 2" xfId="5" xr:uid="{0AFDFEBB-74FB-42D2-901B-F89A28545808}"/>
    <cellStyle name="60% - Énfasis2 2" xfId="4" xr:uid="{7A0FF6EB-37EB-45ED-BE4E-F5ACF9BD013F}"/>
    <cellStyle name="Énfasis2" xfId="1" builtinId="33"/>
    <cellStyle name="Neutral" xfId="6" builtinId="28"/>
    <cellStyle name="Normal" xfId="0" builtinId="0"/>
    <cellStyle name="Normal 2 3" xfId="2" xr:uid="{3C6D0335-EC20-406A-B856-82A7F7D878DF}"/>
    <cellStyle name="Normal 2 3 2" xfId="7" xr:uid="{DF544DBD-EC31-4F35-BA52-095792D54C80}"/>
    <cellStyle name="Normal 2 3 3" xfId="8" xr:uid="{09B319C2-A130-48C4-BA62-01F4187B1033}"/>
    <cellStyle name="Porcentaje 2" xfId="3" xr:uid="{B003FFC0-6F5C-4BD6-BD3A-A2295427C84B}"/>
  </cellStyles>
  <dxfs count="199"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/>
              <a:t>2023_Actividades I+D segundo ámbito xeográfico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'2023_Actividades I+D'!$A$46:$B$56</c:f>
              <c:multiLvlStrCache>
                <c:ptCount val="11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Contrato</c:v>
                  </c:pt>
                  <c:pt idx="4">
                    <c:v>Curso</c:v>
                  </c:pt>
                  <c:pt idx="5">
                    <c:v>Informe</c:v>
                  </c:pt>
                  <c:pt idx="6">
                    <c:v>Informe</c:v>
                  </c:pt>
                  <c:pt idx="7">
                    <c:v>Contrato</c:v>
                  </c:pt>
                  <c:pt idx="8">
                    <c:v>Informe</c:v>
                  </c:pt>
                  <c:pt idx="9">
                    <c:v>Contrato</c:v>
                  </c:pt>
                  <c:pt idx="10">
                    <c:v>Informe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Comunidade Autónoma</c:v>
                  </c:pt>
                  <c:pt idx="3">
                    <c:v>Resto de España</c:v>
                  </c:pt>
                  <c:pt idx="4">
                    <c:v>Resto de España</c:v>
                  </c:pt>
                  <c:pt idx="5">
                    <c:v>Resto de España</c:v>
                  </c:pt>
                  <c:pt idx="6">
                    <c:v>Resto de Europa non UE</c:v>
                  </c:pt>
                  <c:pt idx="7">
                    <c:v>Resto do mundo</c:v>
                  </c:pt>
                  <c:pt idx="8">
                    <c:v>Resto do mundo</c:v>
                  </c:pt>
                  <c:pt idx="9">
                    <c:v>Unión Europea</c:v>
                  </c:pt>
                  <c:pt idx="10">
                    <c:v>Unión Europea</c:v>
                  </c:pt>
                </c:lvl>
              </c:multiLvlStrCache>
            </c:multiLvlStrRef>
          </c:cat>
          <c:val>
            <c:numRef>
              <c:f>'2023_Actividades I+D'!$C$46:$C$56</c:f>
              <c:numCache>
                <c:formatCode>General</c:formatCode>
                <c:ptCount val="11"/>
                <c:pt idx="0">
                  <c:v>54</c:v>
                </c:pt>
                <c:pt idx="1">
                  <c:v>12</c:v>
                </c:pt>
                <c:pt idx="2">
                  <c:v>254</c:v>
                </c:pt>
                <c:pt idx="3">
                  <c:v>21</c:v>
                </c:pt>
                <c:pt idx="4">
                  <c:v>3</c:v>
                </c:pt>
                <c:pt idx="5">
                  <c:v>261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5-44D7-8830-5CB0D6B264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3319648"/>
        <c:axId val="1258835072"/>
      </c:barChart>
      <c:catAx>
        <c:axId val="20033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8835072"/>
        <c:crosses val="autoZero"/>
        <c:auto val="1"/>
        <c:lblAlgn val="ctr"/>
        <c:lblOffset val="100"/>
        <c:noMultiLvlLbl val="0"/>
      </c:catAx>
      <c:valAx>
        <c:axId val="1258835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033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 sz="1600" b="1"/>
              <a:t>2023_Importes brutos ECIMAT</a:t>
            </a:r>
          </a:p>
          <a:p>
            <a:pPr>
              <a:defRPr/>
            </a:pPr>
            <a:r>
              <a:rPr lang="es-ES" sz="16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rgbClr val="92D050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'2023_ECIMAT'!$A$24:$B$26</c:f>
              <c:multiLvlStrCache>
                <c:ptCount val="3"/>
                <c:lvl>
                  <c:pt idx="0">
                    <c:v>Entidade privada nacional</c:v>
                  </c:pt>
                  <c:pt idx="1">
                    <c:v>Organismo público nacional</c:v>
                  </c:pt>
                  <c:pt idx="2">
                    <c:v>Entidade privada internacional</c:v>
                  </c:pt>
                </c:lvl>
                <c:lvl>
                  <c:pt idx="0">
                    <c:v>Comunidade Autónoma</c:v>
                  </c:pt>
                  <c:pt idx="1">
                    <c:v>Resto de España</c:v>
                  </c:pt>
                  <c:pt idx="2">
                    <c:v>Resto de Europa</c:v>
                  </c:pt>
                </c:lvl>
              </c:multiLvlStrCache>
            </c:multiLvlStrRef>
          </c:cat>
          <c:val>
            <c:numRef>
              <c:f>'2023_ECIMAT'!$C$24:$C$26</c:f>
              <c:numCache>
                <c:formatCode>#,##0.00\ "€"</c:formatCode>
                <c:ptCount val="3"/>
                <c:pt idx="0">
                  <c:v>5242</c:v>
                </c:pt>
                <c:pt idx="1">
                  <c:v>1786</c:v>
                </c:pt>
                <c:pt idx="2">
                  <c:v>4750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7-46F6-9960-D0917D6753B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61312"/>
        <c:axId val="143298272"/>
      </c:barChart>
      <c:catAx>
        <c:axId val="706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43298272"/>
        <c:crosses val="autoZero"/>
        <c:auto val="1"/>
        <c:lblAlgn val="ctr"/>
        <c:lblOffset val="100"/>
        <c:noMultiLvlLbl val="0"/>
      </c:catAx>
      <c:valAx>
        <c:axId val="143298272"/>
        <c:scaling>
          <c:orientation val="minMax"/>
        </c:scaling>
        <c:delete val="1"/>
        <c:axPos val="l"/>
        <c:numFmt formatCode="#,##0.00\ &quot;€&quot;" sourceLinked="1"/>
        <c:majorTickMark val="none"/>
        <c:minorTickMark val="none"/>
        <c:tickLblPos val="nextTo"/>
        <c:crossAx val="7066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 sz="1600" b="1"/>
              <a:t>2023_Nº facturas</a:t>
            </a:r>
          </a:p>
          <a:p>
            <a:pPr>
              <a:defRPr/>
            </a:pPr>
            <a:r>
              <a:rPr lang="es-ES" sz="16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rgbClr val="92D050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'2023_ECIMAT'!$A$31:$B$33</c:f>
              <c:multiLvlStrCache>
                <c:ptCount val="3"/>
                <c:lvl>
                  <c:pt idx="0">
                    <c:v>Entidade privada nacional</c:v>
                  </c:pt>
                  <c:pt idx="1">
                    <c:v>Organismo público nacional</c:v>
                  </c:pt>
                  <c:pt idx="2">
                    <c:v>Entidade privada internacional</c:v>
                  </c:pt>
                </c:lvl>
                <c:lvl>
                  <c:pt idx="0">
                    <c:v>Comunidade Autónoma</c:v>
                  </c:pt>
                  <c:pt idx="1">
                    <c:v>Resto de España</c:v>
                  </c:pt>
                  <c:pt idx="2">
                    <c:v>Resto de Europa</c:v>
                  </c:pt>
                </c:lvl>
              </c:multiLvlStrCache>
            </c:multiLvlStrRef>
          </c:cat>
          <c:val>
            <c:numRef>
              <c:f>'2023_ECIMAT'!$C$31:$C$33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4-403B-A106-848784B26C1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61312"/>
        <c:axId val="143298272"/>
      </c:barChart>
      <c:catAx>
        <c:axId val="706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43298272"/>
        <c:crosses val="autoZero"/>
        <c:auto val="1"/>
        <c:lblAlgn val="ctr"/>
        <c:lblOffset val="100"/>
        <c:noMultiLvlLbl val="0"/>
      </c:catAx>
      <c:valAx>
        <c:axId val="1432982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66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/>
              <a:t>2023_Importes actividades I+D segundo ámbito xeográfico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'2023_Actividades I+D'!$A$46:$B$56</c:f>
              <c:multiLvlStrCache>
                <c:ptCount val="11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Contrato</c:v>
                  </c:pt>
                  <c:pt idx="4">
                    <c:v>Curso</c:v>
                  </c:pt>
                  <c:pt idx="5">
                    <c:v>Informe</c:v>
                  </c:pt>
                  <c:pt idx="6">
                    <c:v>Informe</c:v>
                  </c:pt>
                  <c:pt idx="7">
                    <c:v>Contrato</c:v>
                  </c:pt>
                  <c:pt idx="8">
                    <c:v>Informe</c:v>
                  </c:pt>
                  <c:pt idx="9">
                    <c:v>Contrato</c:v>
                  </c:pt>
                  <c:pt idx="10">
                    <c:v>Informe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Comunidade Autónoma</c:v>
                  </c:pt>
                  <c:pt idx="3">
                    <c:v>Resto de España</c:v>
                  </c:pt>
                  <c:pt idx="4">
                    <c:v>Resto de España</c:v>
                  </c:pt>
                  <c:pt idx="5">
                    <c:v>Resto de España</c:v>
                  </c:pt>
                  <c:pt idx="6">
                    <c:v>Resto de Europa non UE</c:v>
                  </c:pt>
                  <c:pt idx="7">
                    <c:v>Resto do mundo</c:v>
                  </c:pt>
                  <c:pt idx="8">
                    <c:v>Resto do mundo</c:v>
                  </c:pt>
                  <c:pt idx="9">
                    <c:v>Unión Europea</c:v>
                  </c:pt>
                  <c:pt idx="10">
                    <c:v>Unión Europea</c:v>
                  </c:pt>
                </c:lvl>
              </c:multiLvlStrCache>
            </c:multiLvlStrRef>
          </c:cat>
          <c:val>
            <c:numRef>
              <c:f>'2023_Actividades I+D'!$D$46:$D$56</c:f>
              <c:numCache>
                <c:formatCode>#,##0.00\ "€"</c:formatCode>
                <c:ptCount val="11"/>
                <c:pt idx="0">
                  <c:v>2037471.1599999997</c:v>
                </c:pt>
                <c:pt idx="1">
                  <c:v>47782</c:v>
                </c:pt>
                <c:pt idx="2">
                  <c:v>1116158.01</c:v>
                </c:pt>
                <c:pt idx="3">
                  <c:v>3567987</c:v>
                </c:pt>
                <c:pt idx="4">
                  <c:v>7010</c:v>
                </c:pt>
                <c:pt idx="5">
                  <c:v>383056.37</c:v>
                </c:pt>
                <c:pt idx="6">
                  <c:v>10011</c:v>
                </c:pt>
                <c:pt idx="7">
                  <c:v>156580.69</c:v>
                </c:pt>
                <c:pt idx="8">
                  <c:v>850</c:v>
                </c:pt>
                <c:pt idx="9">
                  <c:v>120030</c:v>
                </c:pt>
                <c:pt idx="10">
                  <c:v>34530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4-444D-9B8D-0F92269BB8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3319648"/>
        <c:axId val="1258835072"/>
      </c:barChart>
      <c:catAx>
        <c:axId val="20033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8835072"/>
        <c:crosses val="autoZero"/>
        <c:auto val="1"/>
        <c:lblAlgn val="ctr"/>
        <c:lblOffset val="100"/>
        <c:noMultiLvlLbl val="0"/>
      </c:catAx>
      <c:valAx>
        <c:axId val="1258835072"/>
        <c:scaling>
          <c:orientation val="minMax"/>
        </c:scaling>
        <c:delete val="1"/>
        <c:axPos val="l"/>
        <c:numFmt formatCode="#,##0.00\ &quot;€&quot;" sourceLinked="1"/>
        <c:majorTickMark val="none"/>
        <c:minorTickMark val="none"/>
        <c:tickLblPos val="nextTo"/>
        <c:crossAx val="20033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/>
              <a:t>2023_Actividades I+D segundo natureza do contratante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'2023_Actividades I+D'!$A$64:$B$77</c:f>
              <c:multiLvlStrCache>
                <c:ptCount val="14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Contrato</c:v>
                  </c:pt>
                  <c:pt idx="4">
                    <c:v>Curso</c:v>
                  </c:pt>
                  <c:pt idx="5">
                    <c:v>Informe</c:v>
                  </c:pt>
                  <c:pt idx="6">
                    <c:v>Contrato</c:v>
                  </c:pt>
                  <c:pt idx="7">
                    <c:v>Curso</c:v>
                  </c:pt>
                  <c:pt idx="8">
                    <c:v>Informe</c:v>
                  </c:pt>
                  <c:pt idx="9">
                    <c:v>Contrato</c:v>
                  </c:pt>
                  <c:pt idx="10">
                    <c:v>Curso</c:v>
                  </c:pt>
                  <c:pt idx="11">
                    <c:v>Informe</c:v>
                  </c:pt>
                  <c:pt idx="12">
                    <c:v>Contrato</c:v>
                  </c:pt>
                  <c:pt idx="13">
                    <c:v>Informe</c:v>
                  </c:pt>
                </c:lvl>
                <c:lvl>
                  <c:pt idx="0">
                    <c:v>Administración Pública</c:v>
                  </c:pt>
                  <c:pt idx="1">
                    <c:v>Administración Pública</c:v>
                  </c:pt>
                  <c:pt idx="2">
                    <c:v>Administración Pública</c:v>
                  </c:pt>
                  <c:pt idx="3">
                    <c:v>AGE</c:v>
                  </c:pt>
                  <c:pt idx="4">
                    <c:v>AGE</c:v>
                  </c:pt>
                  <c:pt idx="5">
                    <c:v>AGE</c:v>
                  </c:pt>
                  <c:pt idx="6">
                    <c:v>Empresas</c:v>
                  </c:pt>
                  <c:pt idx="7">
                    <c:v>Empresas</c:v>
                  </c:pt>
                  <c:pt idx="8">
                    <c:v>Empresas</c:v>
                  </c:pt>
                  <c:pt idx="9">
                    <c:v>Fundacións / Asociacións</c:v>
                  </c:pt>
                  <c:pt idx="10">
                    <c:v>Fundacións / Asociacións</c:v>
                  </c:pt>
                  <c:pt idx="11">
                    <c:v>Fundacións / Asociacións</c:v>
                  </c:pt>
                  <c:pt idx="12">
                    <c:v>Outros</c:v>
                  </c:pt>
                  <c:pt idx="13">
                    <c:v>Outros</c:v>
                  </c:pt>
                </c:lvl>
              </c:multiLvlStrCache>
            </c:multiLvlStrRef>
          </c:cat>
          <c:val>
            <c:numRef>
              <c:f>'2023_Actividades I+D'!$C$64:$C$77</c:f>
              <c:numCache>
                <c:formatCode>General</c:formatCode>
                <c:ptCount val="14"/>
                <c:pt idx="0">
                  <c:v>14</c:v>
                </c:pt>
                <c:pt idx="1">
                  <c:v>3</c:v>
                </c:pt>
                <c:pt idx="2">
                  <c:v>60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52</c:v>
                </c:pt>
                <c:pt idx="7">
                  <c:v>8</c:v>
                </c:pt>
                <c:pt idx="8">
                  <c:v>422</c:v>
                </c:pt>
                <c:pt idx="9">
                  <c:v>13</c:v>
                </c:pt>
                <c:pt idx="10">
                  <c:v>2</c:v>
                </c:pt>
                <c:pt idx="11">
                  <c:v>32</c:v>
                </c:pt>
                <c:pt idx="12">
                  <c:v>2</c:v>
                </c:pt>
                <c:pt idx="1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6-49B5-8176-0A28C9CEB7E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3319648"/>
        <c:axId val="1258835072"/>
      </c:barChart>
      <c:catAx>
        <c:axId val="20033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8835072"/>
        <c:crosses val="autoZero"/>
        <c:auto val="1"/>
        <c:lblAlgn val="ctr"/>
        <c:lblOffset val="100"/>
        <c:noMultiLvlLbl val="0"/>
      </c:catAx>
      <c:valAx>
        <c:axId val="1258835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033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/>
              <a:t>2023_Actividades I+D segundo natureza do contratante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'2023_Actividades I+D'!$A$64:$B$77</c:f>
              <c:multiLvlStrCache>
                <c:ptCount val="14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Contrato</c:v>
                  </c:pt>
                  <c:pt idx="4">
                    <c:v>Curso</c:v>
                  </c:pt>
                  <c:pt idx="5">
                    <c:v>Informe</c:v>
                  </c:pt>
                  <c:pt idx="6">
                    <c:v>Contrato</c:v>
                  </c:pt>
                  <c:pt idx="7">
                    <c:v>Curso</c:v>
                  </c:pt>
                  <c:pt idx="8">
                    <c:v>Informe</c:v>
                  </c:pt>
                  <c:pt idx="9">
                    <c:v>Contrato</c:v>
                  </c:pt>
                  <c:pt idx="10">
                    <c:v>Curso</c:v>
                  </c:pt>
                  <c:pt idx="11">
                    <c:v>Informe</c:v>
                  </c:pt>
                  <c:pt idx="12">
                    <c:v>Contrato</c:v>
                  </c:pt>
                  <c:pt idx="13">
                    <c:v>Informe</c:v>
                  </c:pt>
                </c:lvl>
                <c:lvl>
                  <c:pt idx="0">
                    <c:v>Administración Pública</c:v>
                  </c:pt>
                  <c:pt idx="1">
                    <c:v>Administración Pública</c:v>
                  </c:pt>
                  <c:pt idx="2">
                    <c:v>Administración Pública</c:v>
                  </c:pt>
                  <c:pt idx="3">
                    <c:v>AGE</c:v>
                  </c:pt>
                  <c:pt idx="4">
                    <c:v>AGE</c:v>
                  </c:pt>
                  <c:pt idx="5">
                    <c:v>AGE</c:v>
                  </c:pt>
                  <c:pt idx="6">
                    <c:v>Empresas</c:v>
                  </c:pt>
                  <c:pt idx="7">
                    <c:v>Empresas</c:v>
                  </c:pt>
                  <c:pt idx="8">
                    <c:v>Empresas</c:v>
                  </c:pt>
                  <c:pt idx="9">
                    <c:v>Fundacións / Asociacións</c:v>
                  </c:pt>
                  <c:pt idx="10">
                    <c:v>Fundacións / Asociacións</c:v>
                  </c:pt>
                  <c:pt idx="11">
                    <c:v>Fundacións / Asociacións</c:v>
                  </c:pt>
                  <c:pt idx="12">
                    <c:v>Outros</c:v>
                  </c:pt>
                  <c:pt idx="13">
                    <c:v>Outros</c:v>
                  </c:pt>
                </c:lvl>
              </c:multiLvlStrCache>
            </c:multiLvlStrRef>
          </c:cat>
          <c:val>
            <c:numRef>
              <c:f>'2023_Actividades I+D'!$D$64:$D$77</c:f>
              <c:numCache>
                <c:formatCode>#,##0.00\ "€"</c:formatCode>
                <c:ptCount val="14"/>
                <c:pt idx="0">
                  <c:v>430653.16</c:v>
                </c:pt>
                <c:pt idx="1">
                  <c:v>990</c:v>
                </c:pt>
                <c:pt idx="2">
                  <c:v>308780.12999999995</c:v>
                </c:pt>
                <c:pt idx="3">
                  <c:v>49500</c:v>
                </c:pt>
                <c:pt idx="4">
                  <c:v>9000</c:v>
                </c:pt>
                <c:pt idx="5">
                  <c:v>4100</c:v>
                </c:pt>
                <c:pt idx="6">
                  <c:v>4842264.6900000004</c:v>
                </c:pt>
                <c:pt idx="7">
                  <c:v>37219</c:v>
                </c:pt>
                <c:pt idx="8">
                  <c:v>974542.45999999973</c:v>
                </c:pt>
                <c:pt idx="9">
                  <c:v>460163.82</c:v>
                </c:pt>
                <c:pt idx="10">
                  <c:v>7583</c:v>
                </c:pt>
                <c:pt idx="11">
                  <c:v>234941.28999999998</c:v>
                </c:pt>
                <c:pt idx="12">
                  <c:v>99487.180000000008</c:v>
                </c:pt>
                <c:pt idx="13">
                  <c:v>22241.5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4-40A2-BA86-EAE4313AC1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3319648"/>
        <c:axId val="1258835072"/>
      </c:barChart>
      <c:catAx>
        <c:axId val="20033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8835072"/>
        <c:crosses val="autoZero"/>
        <c:auto val="1"/>
        <c:lblAlgn val="ctr"/>
        <c:lblOffset val="100"/>
        <c:noMultiLvlLbl val="0"/>
      </c:catAx>
      <c:valAx>
        <c:axId val="1258835072"/>
        <c:scaling>
          <c:orientation val="minMax"/>
        </c:scaling>
        <c:delete val="1"/>
        <c:axPos val="l"/>
        <c:numFmt formatCode="#,##0.00\ &quot;€&quot;" sourceLinked="1"/>
        <c:majorTickMark val="none"/>
        <c:minorTickMark val="none"/>
        <c:tickLblPos val="nextTo"/>
        <c:crossAx val="20033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 b="1"/>
              <a:t>2023_Importes brutos CACTI</a:t>
            </a:r>
          </a:p>
          <a:p>
            <a:pPr>
              <a:defRPr sz="1400" b="1"/>
            </a:pPr>
            <a:r>
              <a:rPr lang="es-ES" sz="14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'2023_CACTI'!$A$24:$B$30</c:f>
              <c:multiLvlStrCache>
                <c:ptCount val="7"/>
                <c:lvl>
                  <c:pt idx="0">
                    <c:v>Cargo interno</c:v>
                  </c:pt>
                  <c:pt idx="1">
                    <c:v>Entidade privada nacional</c:v>
                  </c:pt>
                  <c:pt idx="2">
                    <c:v>Organismo público nacional</c:v>
                  </c:pt>
                  <c:pt idx="3">
                    <c:v>Entidade privada nacional</c:v>
                  </c:pt>
                  <c:pt idx="4">
                    <c:v>Organismo público nacional</c:v>
                  </c:pt>
                  <c:pt idx="5">
                    <c:v>Entidade privada internacional</c:v>
                  </c:pt>
                  <c:pt idx="6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Comunidade Autónoma</c:v>
                  </c:pt>
                  <c:pt idx="3">
                    <c:v>Resto de España</c:v>
                  </c:pt>
                  <c:pt idx="4">
                    <c:v>Resto de España</c:v>
                  </c:pt>
                  <c:pt idx="5">
                    <c:v>Unión Europea</c:v>
                  </c:pt>
                  <c:pt idx="6">
                    <c:v>Unión Europea</c:v>
                  </c:pt>
                </c:lvl>
              </c:multiLvlStrCache>
            </c:multiLvlStrRef>
          </c:cat>
          <c:val>
            <c:numRef>
              <c:f>'2023_CACTI'!$C$24:$C$30</c:f>
              <c:numCache>
                <c:formatCode>#,##0.00\ "€"</c:formatCode>
                <c:ptCount val="7"/>
                <c:pt idx="0">
                  <c:v>383026.41330000758</c:v>
                </c:pt>
                <c:pt idx="1">
                  <c:v>97864.619834710771</c:v>
                </c:pt>
                <c:pt idx="2">
                  <c:v>9092.0826446280989</c:v>
                </c:pt>
                <c:pt idx="3">
                  <c:v>2777.7851239669421</c:v>
                </c:pt>
                <c:pt idx="4">
                  <c:v>49741.611570247936</c:v>
                </c:pt>
                <c:pt idx="5">
                  <c:v>5871</c:v>
                </c:pt>
                <c:pt idx="6">
                  <c:v>26920.479999999996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4-4E7B-A30D-A8D1E77F1B2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61312"/>
        <c:axId val="143298272"/>
      </c:barChart>
      <c:catAx>
        <c:axId val="706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98272"/>
        <c:crosses val="autoZero"/>
        <c:auto val="1"/>
        <c:lblAlgn val="ctr"/>
        <c:lblOffset val="100"/>
        <c:noMultiLvlLbl val="0"/>
      </c:catAx>
      <c:valAx>
        <c:axId val="143298272"/>
        <c:scaling>
          <c:orientation val="minMax"/>
        </c:scaling>
        <c:delete val="1"/>
        <c:axPos val="l"/>
        <c:numFmt formatCode="#,##0.00\ &quot;€&quot;" sourceLinked="1"/>
        <c:majorTickMark val="none"/>
        <c:minorTickMark val="none"/>
        <c:tickLblPos val="nextTo"/>
        <c:crossAx val="7066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 b="1"/>
              <a:t>2023_Nº</a:t>
            </a:r>
            <a:r>
              <a:rPr lang="es-ES" sz="1400" b="1" baseline="0"/>
              <a:t> facturas</a:t>
            </a:r>
            <a:endParaRPr lang="es-ES" sz="1400" b="1"/>
          </a:p>
          <a:p>
            <a:pPr>
              <a:defRPr sz="1400" b="1"/>
            </a:pPr>
            <a:r>
              <a:rPr lang="es-ES" sz="14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'2023_CACTI'!$A$35:$B$41</c:f>
              <c:multiLvlStrCache>
                <c:ptCount val="7"/>
                <c:lvl>
                  <c:pt idx="0">
                    <c:v>Cargo interno</c:v>
                  </c:pt>
                  <c:pt idx="1">
                    <c:v>Entidade privada nacional</c:v>
                  </c:pt>
                  <c:pt idx="2">
                    <c:v>Organismo público nacional</c:v>
                  </c:pt>
                  <c:pt idx="3">
                    <c:v>Entidade privada nacional</c:v>
                  </c:pt>
                  <c:pt idx="4">
                    <c:v>Organismo público nacional</c:v>
                  </c:pt>
                  <c:pt idx="5">
                    <c:v>Entidade privada internacional</c:v>
                  </c:pt>
                  <c:pt idx="6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Comunidade Autónoma</c:v>
                  </c:pt>
                  <c:pt idx="3">
                    <c:v>Resto de España</c:v>
                  </c:pt>
                  <c:pt idx="4">
                    <c:v>Resto de España</c:v>
                  </c:pt>
                  <c:pt idx="5">
                    <c:v>Unión Europea</c:v>
                  </c:pt>
                  <c:pt idx="6">
                    <c:v>Unión Europea</c:v>
                  </c:pt>
                </c:lvl>
              </c:multiLvlStrCache>
            </c:multiLvlStrRef>
          </c:cat>
          <c:val>
            <c:numRef>
              <c:f>'2023_CACTI'!$C$35:$C$41</c:f>
              <c:numCache>
                <c:formatCode>General</c:formatCode>
                <c:ptCount val="7"/>
                <c:pt idx="0">
                  <c:v>131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9-4EA3-AC58-7EF24B20918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61312"/>
        <c:axId val="143298272"/>
      </c:barChart>
      <c:catAx>
        <c:axId val="706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98272"/>
        <c:crosses val="autoZero"/>
        <c:auto val="1"/>
        <c:lblAlgn val="ctr"/>
        <c:lblOffset val="100"/>
        <c:noMultiLvlLbl val="0"/>
      </c:catAx>
      <c:valAx>
        <c:axId val="1432982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66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2023_Facturación bruta CINBIO</a:t>
            </a:r>
          </a:p>
          <a:p>
            <a:pPr>
              <a:defRPr/>
            </a:pPr>
            <a:r>
              <a:rPr lang="es-ES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8-45C7-8577-7F06DA74FA1E}"/>
                </c:ext>
              </c:extLst>
            </c:dLbl>
            <c:dLbl>
              <c:idx val="1"/>
              <c:layout>
                <c:manualLayout>
                  <c:x val="-1.017811704834605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68-45C7-8577-7F06DA74FA1E}"/>
                </c:ext>
              </c:extLst>
            </c:dLbl>
            <c:dLbl>
              <c:idx val="2"/>
              <c:layout>
                <c:manualLayout>
                  <c:x val="0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68-45C7-8577-7F06DA74FA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'2023_CINBIO'!$A$18:$B$20</c:f>
              <c:multiLvlStrCache>
                <c:ptCount val="3"/>
                <c:lvl>
                  <c:pt idx="0">
                    <c:v>Privada</c:v>
                  </c:pt>
                  <c:pt idx="1">
                    <c:v>Pública</c:v>
                  </c:pt>
                  <c:pt idx="2">
                    <c:v>Pública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Resto de España</c:v>
                  </c:pt>
                </c:lvl>
              </c:multiLvlStrCache>
            </c:multiLvlStrRef>
          </c:cat>
          <c:val>
            <c:numRef>
              <c:f>'2023_CINBIO'!$C$18:$C$20</c:f>
              <c:numCache>
                <c:formatCode>#,##0.00\ "€"</c:formatCode>
                <c:ptCount val="3"/>
                <c:pt idx="0">
                  <c:v>4792.0247933884302</c:v>
                </c:pt>
                <c:pt idx="1">
                  <c:v>25789.734999999957</c:v>
                </c:pt>
                <c:pt idx="2">
                  <c:v>7386.5020661157014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68-45C7-8577-7F06DA74F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120432"/>
        <c:axId val="145687328"/>
        <c:axId val="0"/>
      </c:bar3DChart>
      <c:catAx>
        <c:axId val="1581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687328"/>
        <c:crosses val="autoZero"/>
        <c:auto val="1"/>
        <c:lblAlgn val="ctr"/>
        <c:lblOffset val="100"/>
        <c:noMultiLvlLbl val="0"/>
      </c:catAx>
      <c:valAx>
        <c:axId val="14568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2023_Nº facturas CINBIO</a:t>
            </a:r>
          </a:p>
          <a:p>
            <a:pPr>
              <a:defRPr/>
            </a:pPr>
            <a:r>
              <a:rPr lang="es-ES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5267175572519083E-2"/>
                  <c:y val="-7.4074074074074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0-48E4-8316-3956D65F4250}"/>
                </c:ext>
              </c:extLst>
            </c:dLbl>
            <c:dLbl>
              <c:idx val="1"/>
              <c:layout>
                <c:manualLayout>
                  <c:x val="3.0534351145038073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10-48E4-8316-3956D65F4250}"/>
                </c:ext>
              </c:extLst>
            </c:dLbl>
            <c:dLbl>
              <c:idx val="2"/>
              <c:layout>
                <c:manualLayout>
                  <c:x val="1.5267175572518991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0-48E4-8316-3956D65F42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'2023_CINBIO'!$A$25:$B$27</c:f>
              <c:multiLvlStrCache>
                <c:ptCount val="3"/>
                <c:lvl>
                  <c:pt idx="0">
                    <c:v>Privada</c:v>
                  </c:pt>
                  <c:pt idx="1">
                    <c:v>Pública</c:v>
                  </c:pt>
                  <c:pt idx="2">
                    <c:v>Pública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Resto de España</c:v>
                  </c:pt>
                </c:lvl>
              </c:multiLvlStrCache>
            </c:multiLvlStrRef>
          </c:cat>
          <c:val>
            <c:numRef>
              <c:f>'2023_CINBIO'!$C$25:$C$27</c:f>
              <c:numCache>
                <c:formatCode>General</c:formatCode>
                <c:ptCount val="3"/>
                <c:pt idx="0">
                  <c:v>32</c:v>
                </c:pt>
                <c:pt idx="1">
                  <c:v>1189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10-48E4-8316-3956D65F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120432"/>
        <c:axId val="145687328"/>
        <c:axId val="0"/>
      </c:bar3DChart>
      <c:catAx>
        <c:axId val="1581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687328"/>
        <c:crosses val="autoZero"/>
        <c:auto val="1"/>
        <c:lblAlgn val="ctr"/>
        <c:lblOffset val="100"/>
        <c:noMultiLvlLbl val="0"/>
      </c:catAx>
      <c:valAx>
        <c:axId val="14568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2023_Facturación CITI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'2023_CITI'!$C$17</c:f>
              <c:strCache>
                <c:ptCount val="1"/>
                <c:pt idx="0">
                  <c:v>Nº factura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/>
              </a:contourClr>
            </a:sp3d>
          </c:spPr>
          <c:invertIfNegative val="0"/>
          <c:dLbls>
            <c:dLbl>
              <c:idx val="0"/>
              <c:layout>
                <c:manualLayout>
                  <c:x val="0"/>
                  <c:y val="-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59-4FB7-A4E9-3153FA8DECF0}"/>
                </c:ext>
              </c:extLst>
            </c:dLbl>
            <c:dLbl>
              <c:idx val="1"/>
              <c:layout>
                <c:manualLayout>
                  <c:x val="-7.4487895716945996E-3"/>
                  <c:y val="-6.4814814814814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59-4FB7-A4E9-3153FA8DECF0}"/>
                </c:ext>
              </c:extLst>
            </c:dLbl>
            <c:spPr>
              <a:solidFill>
                <a:schemeClr val="accent4"/>
              </a:solidFill>
              <a:ln>
                <a:solidFill>
                  <a:schemeClr val="accent4"/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'2023_CITI'!$A$18:$B$19</c:f>
              <c:multiLvlStrCache>
                <c:ptCount val="2"/>
                <c:lvl>
                  <c:pt idx="0">
                    <c:v>Cargo interno</c:v>
                  </c:pt>
                  <c:pt idx="1">
                    <c:v>Privada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</c:lvl>
              </c:multiLvlStrCache>
            </c:multiLvlStrRef>
          </c:cat>
          <c:val>
            <c:numRef>
              <c:f>'2023_CITI'!$C$18:$C$19</c:f>
              <c:numCache>
                <c:formatCode>General</c:formatCode>
                <c:ptCount val="2"/>
                <c:pt idx="0">
                  <c:v>12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59-4FB7-A4E9-3153FA8DECF0}"/>
            </c:ext>
          </c:extLst>
        </c:ser>
        <c:ser>
          <c:idx val="1"/>
          <c:order val="1"/>
          <c:tx>
            <c:strRef>
              <c:f>'2023_CITI'!$D$17</c:f>
              <c:strCache>
                <c:ptCount val="1"/>
                <c:pt idx="0">
                  <c:v>Importe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9.9317194289260877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59-4FB7-A4E9-3153FA8DECF0}"/>
                </c:ext>
              </c:extLst>
            </c:dLbl>
            <c:dLbl>
              <c:idx val="1"/>
              <c:layout>
                <c:manualLayout>
                  <c:x val="4.9658597144630667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59-4FB7-A4E9-3153FA8DECF0}"/>
                </c:ext>
              </c:extLst>
            </c:dLbl>
            <c:spPr>
              <a:solidFill>
                <a:schemeClr val="accent2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'2023_CITI'!$A$18:$B$19</c:f>
              <c:multiLvlStrCache>
                <c:ptCount val="2"/>
                <c:lvl>
                  <c:pt idx="0">
                    <c:v>Cargo interno</c:v>
                  </c:pt>
                  <c:pt idx="1">
                    <c:v>Privada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</c:lvl>
              </c:multiLvlStrCache>
            </c:multiLvlStrRef>
          </c:cat>
          <c:val>
            <c:numRef>
              <c:f>'2023_CITI'!$D$18:$D$19</c:f>
              <c:numCache>
                <c:formatCode>#,##0.00\ "€"</c:formatCode>
                <c:ptCount val="2"/>
                <c:pt idx="0">
                  <c:v>568.39</c:v>
                </c:pt>
                <c:pt idx="1">
                  <c:v>12718.5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59-4FB7-A4E9-3153FA8DEC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596700416"/>
        <c:axId val="1596706176"/>
        <c:axId val="0"/>
      </c:bar3DChart>
      <c:catAx>
        <c:axId val="159670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96706176"/>
        <c:crosses val="autoZero"/>
        <c:auto val="1"/>
        <c:lblAlgn val="ctr"/>
        <c:lblOffset val="100"/>
        <c:noMultiLvlLbl val="0"/>
      </c:catAx>
      <c:valAx>
        <c:axId val="1596706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9670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114300</xdr:rowOff>
    </xdr:from>
    <xdr:to>
      <xdr:col>0</xdr:col>
      <xdr:colOff>2647950</xdr:colOff>
      <xdr:row>0</xdr:row>
      <xdr:rowOff>533400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B923886-906E-4436-986B-8E0370E6A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300"/>
          <a:ext cx="26003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66675</xdr:rowOff>
    </xdr:from>
    <xdr:to>
      <xdr:col>1</xdr:col>
      <xdr:colOff>447675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9489EF3-9A28-4A22-87DE-341FC899A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30003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752474</xdr:colOff>
      <xdr:row>10</xdr:row>
      <xdr:rowOff>0</xdr:rowOff>
    </xdr:from>
    <xdr:to>
      <xdr:col>22</xdr:col>
      <xdr:colOff>9525</xdr:colOff>
      <xdr:row>22</xdr:row>
      <xdr:rowOff>88631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AC6F61-21ED-4141-8B46-8893329E8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87774" y="2524125"/>
          <a:ext cx="611505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723901</xdr:colOff>
      <xdr:row>24</xdr:row>
      <xdr:rowOff>19050</xdr:rowOff>
    </xdr:from>
    <xdr:to>
      <xdr:col>22</xdr:col>
      <xdr:colOff>38101</xdr:colOff>
      <xdr:row>36</xdr:row>
      <xdr:rowOff>12327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622307-D4B9-4C2A-85F5-46D979034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59201" y="5591175"/>
          <a:ext cx="6172200" cy="2469777"/>
        </a:xfrm>
        <a:prstGeom prst="rect">
          <a:avLst/>
        </a:prstGeom>
      </xdr:spPr>
    </xdr:pic>
    <xdr:clientData/>
  </xdr:twoCellAnchor>
  <xdr:twoCellAnchor>
    <xdr:from>
      <xdr:col>4</xdr:col>
      <xdr:colOff>790576</xdr:colOff>
      <xdr:row>43</xdr:row>
      <xdr:rowOff>23811</xdr:rowOff>
    </xdr:from>
    <xdr:to>
      <xdr:col>11</xdr:col>
      <xdr:colOff>1333500</xdr:colOff>
      <xdr:row>58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F8615C-8595-4E86-83AD-0181EB9F7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47625</xdr:colOff>
      <xdr:row>42</xdr:row>
      <xdr:rowOff>114300</xdr:rowOff>
    </xdr:from>
    <xdr:to>
      <xdr:col>22</xdr:col>
      <xdr:colOff>0</xdr:colOff>
      <xdr:row>58</xdr:row>
      <xdr:rowOff>80963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8EEF0A8-23CF-40AC-9870-6FBA20163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742950</xdr:colOff>
      <xdr:row>60</xdr:row>
      <xdr:rowOff>152400</xdr:rowOff>
    </xdr:from>
    <xdr:to>
      <xdr:col>15</xdr:col>
      <xdr:colOff>609600</xdr:colOff>
      <xdr:row>80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102B05F-671D-40C0-B42F-EEE4704F0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781050</xdr:colOff>
      <xdr:row>103</xdr:row>
      <xdr:rowOff>180975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85B837D-A73E-458F-9FDC-07AC42A57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66675</xdr:rowOff>
    </xdr:from>
    <xdr:to>
      <xdr:col>1</xdr:col>
      <xdr:colOff>628649</xdr:colOff>
      <xdr:row>0</xdr:row>
      <xdr:rowOff>571500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DCD21695-3C01-4DF5-8021-732541C7D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66675"/>
          <a:ext cx="26765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66675</xdr:rowOff>
    </xdr:from>
    <xdr:to>
      <xdr:col>1</xdr:col>
      <xdr:colOff>1000125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A233A8F-EC09-4B1D-9DCB-E53A143F4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3524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1</xdr:col>
      <xdr:colOff>1447800</xdr:colOff>
      <xdr:row>0</xdr:row>
      <xdr:rowOff>552450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733604F-8E19-48A2-9F69-28B9FAF6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3429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21</xdr:row>
      <xdr:rowOff>9525</xdr:rowOff>
    </xdr:from>
    <xdr:to>
      <xdr:col>13</xdr:col>
      <xdr:colOff>19051</xdr:colOff>
      <xdr:row>35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32C440-E509-48F1-8F75-B6F02BC8F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752475</xdr:colOff>
      <xdr:row>36</xdr:row>
      <xdr:rowOff>123825</xdr:rowOff>
    </xdr:from>
    <xdr:to>
      <xdr:col>13</xdr:col>
      <xdr:colOff>1</xdr:colOff>
      <xdr:row>51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1B13E40-261A-4E66-A83F-C62474AAB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85725</xdr:rowOff>
    </xdr:from>
    <xdr:to>
      <xdr:col>1</xdr:col>
      <xdr:colOff>990599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95197DD-D055-4577-ACFE-2DBDAD9B5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85725"/>
          <a:ext cx="2971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247650</xdr:colOff>
      <xdr:row>12</xdr:row>
      <xdr:rowOff>19050</xdr:rowOff>
    </xdr:from>
    <xdr:to>
      <xdr:col>11</xdr:col>
      <xdr:colOff>466725</xdr:colOff>
      <xdr:row>26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0CB04CE-4EA8-4A15-B1AA-BAE586B05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314325</xdr:colOff>
      <xdr:row>28</xdr:row>
      <xdr:rowOff>152400</xdr:rowOff>
    </xdr:from>
    <xdr:to>
      <xdr:col>11</xdr:col>
      <xdr:colOff>419100</xdr:colOff>
      <xdr:row>43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54299ED-A897-43C6-B082-31A5863F4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142875</xdr:rowOff>
    </xdr:from>
    <xdr:to>
      <xdr:col>2</xdr:col>
      <xdr:colOff>600076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747EBFA-3ADB-4F21-B0DC-3C48CD3A1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42875"/>
          <a:ext cx="3009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238125</xdr:colOff>
      <xdr:row>13</xdr:row>
      <xdr:rowOff>66675</xdr:rowOff>
    </xdr:from>
    <xdr:to>
      <xdr:col>11</xdr:col>
      <xdr:colOff>552450</xdr:colOff>
      <xdr:row>27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6BEB7AF-61B6-4A82-AD88-C9079C0FB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104775</xdr:rowOff>
    </xdr:from>
    <xdr:to>
      <xdr:col>1</xdr:col>
      <xdr:colOff>819149</xdr:colOff>
      <xdr:row>0</xdr:row>
      <xdr:rowOff>552450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6F7E8F9-9C89-449A-8EA4-50CD4B74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04775"/>
          <a:ext cx="2771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352426</xdr:colOff>
      <xdr:row>36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79FB15-9B63-4DB5-9EC8-79F88F042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1800225</xdr:colOff>
      <xdr:row>35</xdr:row>
      <xdr:rowOff>104775</xdr:rowOff>
    </xdr:from>
    <xdr:to>
      <xdr:col>6</xdr:col>
      <xdr:colOff>381001</xdr:colOff>
      <xdr:row>49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2D477D-91EA-42C6-85CB-345904181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975CB0-1351-4277-A03F-69AB518F9FFA}" name="Tabla6" displayName="Tabla6" ref="A12:M16" totalsRowShown="0" headerRowDxfId="198" dataDxfId="197">
  <autoFilter ref="A12:M16" xr:uid="{DE9397C0-3CE1-4126-92E4-10281EFFCE31}"/>
  <tableColumns count="13">
    <tableColumn id="1" xr3:uid="{F601BC8A-CC9F-4516-B20C-B6604D740485}" name="Actividades artigo 60 LORU_x000a_(inclúe xestión externa)" dataDxfId="196"/>
    <tableColumn id="2" xr3:uid="{F58D86F1-2FBF-4D20-B2DA-84C9FECC501D}" name="Nº actividades" dataDxfId="195"/>
    <tableColumn id="3" xr3:uid="{A72D6A90-0560-4661-A99D-B0337DF8E7D2}" name="Importe" dataDxfId="194"/>
    <tableColumn id="4" xr3:uid="{762CF06A-9484-40C3-BC72-B55A11C2A3B6}" name="Nº actividades " dataDxfId="193"/>
    <tableColumn id="5" xr3:uid="{15CAA31D-AA30-44C8-A0C0-C0BC8D1665B7}" name="Importe " dataDxfId="192"/>
    <tableColumn id="6" xr3:uid="{B175910F-4998-4256-8F2C-8A89D0946C90}" name="Nº actividades  " dataDxfId="191"/>
    <tableColumn id="7" xr3:uid="{4B2257EE-9FEC-4190-ACCB-4499E1BBAE06}" name="Importe  " dataDxfId="190"/>
    <tableColumn id="8" xr3:uid="{B84E1522-F03A-4AF9-A230-180D1BA34392}" name="Nº actividades   " dataDxfId="189"/>
    <tableColumn id="9" xr3:uid="{0D61DADA-9D09-43FA-946C-741A9C6B5D0B}" name="Importe   " dataDxfId="188"/>
    <tableColumn id="10" xr3:uid="{DBFCACA3-943D-4E71-8C2B-B316BF81DFA1}" name="Nº actividades    " dataDxfId="187"/>
    <tableColumn id="11" xr3:uid="{41CFA1CB-37A8-4F4E-BC96-3500E706F8C2}" name="Importe    " dataDxfId="186"/>
    <tableColumn id="12" xr3:uid="{0515DE92-D673-48D5-A1AB-8668AE0D2CEF}" name="Nº actividades total" dataDxfId="185"/>
    <tableColumn id="13" xr3:uid="{2BFA4993-A901-4F5F-9CEC-2F586498C318}" name="Importes totais" dataDxfId="184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A2535CF-CD82-4798-A263-D96C490CED22}" name="Tabla18" displayName="Tabla18" ref="A85:E206" totalsRowShown="0" headerRowDxfId="114" dataDxfId="113">
  <autoFilter ref="A85:E206" xr:uid="{9DED0AF3-C228-467A-8019-714C9CC9E289}"/>
  <tableColumns count="5">
    <tableColumn id="1" xr3:uid="{F5EB995B-4387-405B-BAE9-1C216684C954}" name="Código" dataDxfId="112"/>
    <tableColumn id="2" xr3:uid="{7D6B549F-B814-4B8D-9E03-F9C2E4ACB442}" name="Nome G.I." dataDxfId="111"/>
    <tableColumn id="3" xr3:uid="{677B4D3B-C749-4A50-A971-DD2267C76116}" name="Tipo_actividade" dataDxfId="110"/>
    <tableColumn id="4" xr3:uid="{62FDC17F-78F5-482A-A660-422E453B6BAC}" name="Nº actividades" dataDxfId="109"/>
    <tableColumn id="5" xr3:uid="{DC186F75-5FEC-41B3-B848-34EED13AB128}" name="Suma de Importe" dataDxfId="108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15ECA38-D413-4AD2-A476-6F87C7488B5A}" name="Tabla2" displayName="Tabla2" ref="A14:F20" totalsRowShown="0" headerRowDxfId="107" dataDxfId="106">
  <autoFilter ref="A14:F20" xr:uid="{7F824557-0AF0-4A7C-B2EE-F4B9DBFFD8C4}"/>
  <tableColumns count="6">
    <tableColumn id="1" xr3:uid="{E867AA04-BE56-4724-BDDC-0ED8FA40CAC6}" name="Tipo usuario/a" dataDxfId="105"/>
    <tableColumn id="2" xr3:uid="{06D49B62-980E-4289-A462-6BBA3B8B24D8}" name="Nº usuarios/as" dataDxfId="104"/>
    <tableColumn id="3" xr3:uid="{6F480068-01DE-4212-909D-110330A59836}" name="Importe" dataDxfId="103"/>
    <tableColumn id="4" xr3:uid="{1B99E95D-78B1-4C08-ACF8-2F1BF1413DB2}" name="IVE" dataDxfId="102"/>
    <tableColumn id="5" xr3:uid="{DA08C07E-3FF6-4137-A3CC-5EFDA0E35349}" name="Total facturación" dataDxfId="101">
      <calculatedColumnFormula>SUM(Tabla2[[#This Row],[Importe]:[IVE]])</calculatedColumnFormula>
    </tableColumn>
    <tableColumn id="6" xr3:uid="{D9C56BEC-29CA-48CD-BEB0-96260A68398D}" name="% tipo usuario/a" dataDxfId="100">
      <calculatedColumnFormula>Tabla2[[#This Row],[Nº usuarios/as]]/$B$20</calculatedColumnFormula>
    </tableColumn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171986E-EB70-4809-85B3-8BE07B611747}" name="Tabla3" displayName="Tabla3" ref="H14:M20" totalsRowShown="0" headerRowDxfId="99" dataDxfId="98">
  <autoFilter ref="H14:M20" xr:uid="{77150E1E-E0A5-43C9-9048-115F7CE4B8C1}"/>
  <tableColumns count="6">
    <tableColumn id="1" xr3:uid="{FB606E84-34CA-4F8F-8F0A-8D901398AFEA}" name="Facturación por tipoloxía" dataDxfId="97"/>
    <tableColumn id="2" xr3:uid="{2EDCC767-EDE2-4141-8837-A227CB993144}" name="Nº facturas" dataDxfId="96"/>
    <tableColumn id="3" xr3:uid="{E4D540EC-6873-4396-BBDE-759FEB3F5903}" name="Importe" dataDxfId="95"/>
    <tableColumn id="4" xr3:uid="{EDB9778A-4E17-4C94-987C-23AC56DA88C0}" name="IVE" dataDxfId="94"/>
    <tableColumn id="5" xr3:uid="{274C5DAA-41C5-4828-BE0F-A0791AD15045}" name="Total facturación" dataDxfId="93">
      <calculatedColumnFormula>SUM(Tabla3[[#This Row],[Importe]:[IVE]])</calculatedColumnFormula>
    </tableColumn>
    <tableColumn id="6" xr3:uid="{9F263B6C-4300-4F5C-A079-6330C06EE037}" name="% importe sobre total" dataDxfId="92">
      <calculatedColumnFormula>Tabla3[[#This Row],[Importe]]/$J$20</calculatedColumnFormula>
    </tableColumn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6F79772-F800-4E9C-AC88-BCEB0FB6B7F4}" name="Tabla4" displayName="Tabla4" ref="A23:E31" totalsRowShown="0" headerRowDxfId="91" dataDxfId="90">
  <autoFilter ref="A23:E31" xr:uid="{B26AE5F0-D7AC-420A-8917-21F8C5099B43}"/>
  <tableColumns count="5">
    <tableColumn id="1" xr3:uid="{65B69300-FC43-4B4D-BD6E-605B0AE52B96}" name="Importes por ámbito xeográfico" dataDxfId="89"/>
    <tableColumn id="2" xr3:uid="{308E36D2-5A9E-42F3-8448-8D92CE490BE7}" name="Tipo" dataDxfId="88"/>
    <tableColumn id="3" xr3:uid="{B3A6DE7F-202E-43EE-9898-4A06692AB803}" name="Importe" dataDxfId="87"/>
    <tableColumn id="4" xr3:uid="{802797E2-C13B-4BEB-87F8-8B723857771D}" name="IVE" dataDxfId="86"/>
    <tableColumn id="5" xr3:uid="{0043E1C5-4043-4783-8AC5-66305A1ED316}" name="Total facturación" dataDxfId="85">
      <calculatedColumnFormula>SUM(Tabla4[[#This Row],[Importe]:[IVE]])</calculatedColumnFormula>
    </tableColumn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D80FAC6-CA7E-4F07-A0C6-E4CE3E967F10}" name="Tabla5" displayName="Tabla5" ref="A34:C42" totalsRowShown="0" headerRowDxfId="84" dataDxfId="83">
  <autoFilter ref="A34:C42" xr:uid="{C0646527-A71E-41D5-9443-5AB37A8E82C4}"/>
  <tableColumns count="3">
    <tableColumn id="1" xr3:uid="{23D193DA-0AEA-47EA-BAC6-BC2F9403CD0F}" name="Facturas por ámbito xeográfico" dataDxfId="82"/>
    <tableColumn id="2" xr3:uid="{D0977CAA-5A97-4F87-8AA6-FCB1D20D8937}" name="Tipo" dataDxfId="81"/>
    <tableColumn id="3" xr3:uid="{8DABD0FA-252F-48AC-8AF7-FBF39A639150}" name="Nº facturas" dataDxfId="80"/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97B5CAD-B1D6-4A91-8B16-18DDAA540A70}" name="Tabla616" displayName="Tabla616" ref="A10:B11" totalsRowShown="0" headerRowDxfId="79" dataDxfId="78">
  <autoFilter ref="A10:B11" xr:uid="{4986B24D-194D-4F1D-A126-65DFA58B2C19}"/>
  <tableColumns count="2">
    <tableColumn id="1" xr3:uid="{BA59F42E-B44E-43FF-B0EB-4065989B93FA}" name="Nº solicitudes" dataDxfId="77">
      <calculatedColumnFormula>I20</calculatedColumnFormula>
    </tableColumn>
    <tableColumn id="2" xr3:uid="{F207DE15-2D31-4852-BD4F-43A9057D3B98}" name="Importe medio bruto" dataDxfId="76">
      <calculatedColumnFormula>J20/I20</calculatedColumnFormula>
    </tableColumn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BD8F7ED-9BFE-46B6-AE99-DF0B86F246FF}" name="Tabla1" displayName="Tabla1" ref="A10:F14" totalsRowShown="0" headerRowDxfId="75" dataDxfId="74">
  <autoFilter ref="A10:F14" xr:uid="{DD2F885D-DA4F-4965-BEA0-517E0BDED587}"/>
  <tableColumns count="6">
    <tableColumn id="1" xr3:uid="{DF4FC289-C4E9-4CA8-A18E-845E50B5037D}" name="Tipo usuario/a" dataDxfId="73"/>
    <tableColumn id="2" xr3:uid="{AC0CDF07-608B-4CE0-87E6-9783DE89A652}" name="Nª usuarios/as" dataDxfId="72"/>
    <tableColumn id="3" xr3:uid="{945F3E57-C9E6-4494-B824-F4BF43D3F485}" name="Importe" dataDxfId="71"/>
    <tableColumn id="4" xr3:uid="{3728DDDC-18CB-4266-8692-7035E77CD687}" name="IVE" dataDxfId="70"/>
    <tableColumn id="5" xr3:uid="{72D80232-1268-4A6E-A9E9-FD55532F944B}" name="Total Facturación" dataDxfId="69">
      <calculatedColumnFormula>SUM(Tabla1[[#This Row],[Importe]:[IVE]])</calculatedColumnFormula>
    </tableColumn>
    <tableColumn id="6" xr3:uid="{7BDFE6AA-D5E3-45F0-9405-DC555E193CCC}" name="% facturación" dataDxfId="68">
      <calculatedColumnFormula>Tabla1[[#This Row],[Total Facturación]]/$E$14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31630C2-B842-4D4A-9D71-79863E10F38A}" name="Tabla218" displayName="Tabla218" ref="H10:I11" totalsRowShown="0" headerRowDxfId="67" dataDxfId="66">
  <autoFilter ref="H10:I11" xr:uid="{479C670D-DC8B-4501-8BAC-F6CD94E49DD5}"/>
  <tableColumns count="2">
    <tableColumn id="1" xr3:uid="{B66FAB4F-3B22-408D-9439-BB9503B7E098}" name="Nº solicitudes" dataDxfId="65">
      <calculatedColumnFormula>C28</calculatedColumnFormula>
    </tableColumn>
    <tableColumn id="2" xr3:uid="{BF336797-839D-4BE1-9049-ED96AE34AD87}" name="Importe medio bruto" dataDxfId="64">
      <calculatedColumnFormula>C14/Tabla218[[#This Row],[Nº solicitudes]]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5CD7714-2BBC-420B-AA74-BAE6EFBBE333}" name="Tabla319" displayName="Tabla319" ref="A17:E21" totalsRowShown="0" headerRowDxfId="63" dataDxfId="62">
  <autoFilter ref="A17:E21" xr:uid="{CEC97173-D3B2-489A-BB27-FCA4F76F4C92}"/>
  <tableColumns count="5">
    <tableColumn id="1" xr3:uid="{A0261EEE-0DAA-460F-AFD2-2320907E3085}" name="Zona xeográfica_Importes" dataDxfId="61"/>
    <tableColumn id="2" xr3:uid="{CEDF5ABF-1B55-485A-BEAA-DD901ED9F873}" name="Natureza" dataDxfId="60"/>
    <tableColumn id="3" xr3:uid="{49A4F205-7AA3-4FF7-8379-DCA20E520576}" name="Importe" dataDxfId="59"/>
    <tableColumn id="4" xr3:uid="{8690F3A3-7781-43B3-8DF2-7CEE32872165}" name="IVE" dataDxfId="58"/>
    <tableColumn id="5" xr3:uid="{2A966642-972B-405F-94E6-EB71AE02264C}" name="Total Facturación" dataDxfId="57">
      <calculatedColumnFormula>SUM(Tabla319[[#This Row],[Importe]:[IVE]])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AA2E2B9-CD21-43DF-8658-9128918F6E3A}" name="Tabla420" displayName="Tabla420" ref="A24:C28" totalsRowShown="0" headerRowDxfId="56" dataDxfId="55">
  <autoFilter ref="A24:C28" xr:uid="{579F3076-B225-4693-9226-843B784AF040}"/>
  <tableColumns count="3">
    <tableColumn id="1" xr3:uid="{A6712CB0-7137-47B0-ACC0-7BD8A916670C}" name="Ámbito xeográfico_nº facturas" dataDxfId="54"/>
    <tableColumn id="2" xr3:uid="{9E3FC730-972C-4823-9EAB-7EF647360B08}" name="Natureza" dataDxfId="53"/>
    <tableColumn id="3" xr3:uid="{4DFC0E43-1DD0-4D1B-B8CE-FA96610FE9D5}" name="Nº facturas" dataDxfId="5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EAEE38-B03B-4637-99C5-726E424D3057}" name="Tabla7" displayName="Tabla7" ref="A21:L29" totalsRowShown="0" headerRowDxfId="183" dataDxfId="182">
  <autoFilter ref="A21:L29" xr:uid="{94C9606D-C946-4099-8D83-2178355B8AF2}"/>
  <tableColumns count="12">
    <tableColumn id="1" xr3:uid="{C763FE8C-C55B-4F22-B537-2AEE5B44DB16}" name="Actividades por ámbito, _x000a_sexo do IP e categoría" dataDxfId="181"/>
    <tableColumn id="2" xr3:uid="{C2AFADF2-2B9A-4729-AEFB-227F86CE89A8}" name="Homes" dataDxfId="180"/>
    <tableColumn id="3" xr3:uid="{27E89C85-EE2D-4610-BABB-7FD1AA1B8CAB}" name="Mulleres" dataDxfId="179"/>
    <tableColumn id="4" xr3:uid="{4A1D55F8-77E6-4D5A-857C-4725B6B3FA3F}" name="Homes " dataDxfId="178"/>
    <tableColumn id="5" xr3:uid="{0DA719D3-3DBD-41FB-82DA-EC740DEB3408}" name="Mulleres " dataDxfId="177"/>
    <tableColumn id="6" xr3:uid="{A4E3A0E1-37BF-4664-8F0D-C8E5E4346105}" name="Homes  " dataDxfId="176"/>
    <tableColumn id="7" xr3:uid="{6710C205-F5EA-48D7-AE3B-42BE2EA805AF}" name="Mulleres  " dataDxfId="175"/>
    <tableColumn id="8" xr3:uid="{898258C7-A73D-45FB-B7EA-605DDB6C1C03}" name="Homes   " dataDxfId="174"/>
    <tableColumn id="9" xr3:uid="{1A0A3343-898F-4E5F-BA3A-5A31199CB63C}" name="Mulleres   " dataDxfId="173"/>
    <tableColumn id="10" xr3:uid="{6992AF9E-AE50-43DC-B9F6-049D8E9F2711}" name="Homes    " dataDxfId="172"/>
    <tableColumn id="11" xr3:uid="{07F1312B-8BFB-4454-89A9-06769F128B16}" name="Mulleres    " dataDxfId="171"/>
    <tableColumn id="12" xr3:uid="{370790C5-339B-4124-BB91-497B399A10C4}" name="Total" dataDxfId="170"/>
  </tableColumns>
  <tableStyleInfo name="TableStyleMedium3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0C3FDD3-9216-44F6-A820-E7FB5EA72479}" name="Tabla221" displayName="Tabla221" ref="A10:F13" totalsRowShown="0" headerRowDxfId="51" dataDxfId="50">
  <autoFilter ref="A10:F13" xr:uid="{14C89C95-FAE0-4B82-97E6-3A79DB93D3C6}"/>
  <tableColumns count="6">
    <tableColumn id="1" xr3:uid="{85B16F6C-88AC-4F95-953F-F9A88AF6E040}" name="Tipo usuario/a" dataDxfId="49"/>
    <tableColumn id="2" xr3:uid="{E31B826F-D79D-4959-BEBB-5879DB0AC55B}" name="Nº de usuarios/as" dataDxfId="48"/>
    <tableColumn id="3" xr3:uid="{5B6967EA-ACB2-45C1-8FAB-1581F258C276}" name="Importe" dataDxfId="47"/>
    <tableColumn id="4" xr3:uid="{4DD2424F-7366-4386-914C-2282C6EE35F8}" name="IVE" dataDxfId="46"/>
    <tableColumn id="5" xr3:uid="{F00817A9-F9D1-4799-8ED5-124E6904C3F4}" name="Total facturación" dataDxfId="45">
      <calculatedColumnFormula>SUM(Tabla221[[#This Row],[Importe]:[IVE]])</calculatedColumnFormula>
    </tableColumn>
    <tableColumn id="6" xr3:uid="{779E2B9D-7621-42FE-948F-1C38E57D523F}" name="% facturación" dataDxfId="44">
      <calculatedColumnFormula>Tabla221[[#This Row],[Total facturación]]/$E$13</calculatedColumnFormula>
    </tableColumn>
  </tableColumns>
  <tableStyleInfo name="TableStyleMedium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CAAFD3B-CCF1-40BE-86EC-E924C1B5062C}" name="Tabla24" displayName="Tabla24" ref="H10:I11" totalsRowShown="0" headerRowDxfId="43" dataDxfId="42">
  <autoFilter ref="H10:I11" xr:uid="{E6D22043-193F-4591-9E9F-944DAF5CDCB8}"/>
  <tableColumns count="2">
    <tableColumn id="1" xr3:uid="{4AAC75A5-E5FE-4949-B565-DCF112478ECE}" name="Nº solicitudes" dataDxfId="41"/>
    <tableColumn id="2" xr3:uid="{E80D5C99-0117-43BE-A00D-C845D82A5274}" name="Importe medio bruto" dataDxfId="40">
      <calculatedColumnFormula>E13/Tabla24[[#This Row],[Nº solicitudes]]</calculatedColumnFormula>
    </tableColumn>
  </tableColumns>
  <tableStyleInfo name="TableStyleLight1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059097B-8471-4548-9345-D085BD371B8D}" name="Tabla423" displayName="Tabla423" ref="A17:F20" totalsRowShown="0" headerRowDxfId="39" dataDxfId="38">
  <autoFilter ref="A17:F20" xr:uid="{9BEFD5C3-0229-4D1A-8FAA-27785EF769BC}"/>
  <tableColumns count="6">
    <tableColumn id="1" xr3:uid="{55A308BB-4120-4F3D-B763-1F9B8AB29489}" name="Ámbito xeográfico" dataDxfId="37"/>
    <tableColumn id="2" xr3:uid="{A99D8E13-BCAA-4407-9A5E-81A65E1FBF8E}" name="Natureza" dataDxfId="36"/>
    <tableColumn id="3" xr3:uid="{53836A5F-D039-4EEB-8BF3-B2465177B71E}" name="Nº factura" dataDxfId="35"/>
    <tableColumn id="4" xr3:uid="{3884A59F-FA50-49B8-B22C-68CAA7076F48}" name="Importe" dataDxfId="34"/>
    <tableColumn id="5" xr3:uid="{41E15D62-4CB2-48E0-9E83-B3E15BB9C825}" name="IVE" dataDxfId="33"/>
    <tableColumn id="6" xr3:uid="{9FFE4AB3-622C-4694-8153-2D40A8D0F581}" name="Total facturación" dataDxfId="32">
      <calculatedColumnFormula>SUM(Tabla423[[#This Row],[Importe]:[IVE]])</calculatedColumnFormula>
    </tableColumn>
  </tableColumns>
  <tableStyleInfo name="TableStyleMedium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5BE3304-E70F-4772-8BFA-92E76EB403D4}" name="Tabla724" displayName="Tabla724" ref="A12:B13" totalsRowShown="0" headerRowDxfId="31" dataDxfId="30">
  <autoFilter ref="A12:B13" xr:uid="{F1E0FC61-A220-4F40-B782-0A4C5AF23F35}"/>
  <tableColumns count="2">
    <tableColumn id="1" xr3:uid="{2F585658-2C1B-4890-B561-16249F18AE3E}" name="Nº solicitudes" dataDxfId="29">
      <calculatedColumnFormula>I20</calculatedColumnFormula>
    </tableColumn>
    <tableColumn id="2" xr3:uid="{8D4AA83E-4CEA-4B11-B9E0-907C86F08248}" name="Importe medio bruto" dataDxfId="28">
      <calculatedColumnFormula>J20/I20</calculatedColumnFormula>
    </tableColumn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6E52CCE-07E1-4177-B9E4-3C95B1BE86E0}" name="Tabla325" displayName="Tabla325" ref="A16:F20" totalsRowShown="0" headerRowDxfId="27" dataDxfId="26">
  <autoFilter ref="A16:F20" xr:uid="{2D6DA372-B780-4167-940F-5FBC5257E27F}"/>
  <tableColumns count="6">
    <tableColumn id="1" xr3:uid="{15219FD8-E0DB-4669-AFD2-9BA2908F61BE}" name="Tipo usuario/a" dataDxfId="25"/>
    <tableColumn id="2" xr3:uid="{2F1DD0C9-23B9-4FC5-84C6-F7E86D89A132}" name="Nº usuarios/as" dataDxfId="24"/>
    <tableColumn id="3" xr3:uid="{B26A9A6C-79B6-4426-862D-4C4AD6EC0A6B}" name="Importe" dataDxfId="23"/>
    <tableColumn id="4" xr3:uid="{5791CAF8-4DD0-4499-A69C-DEE1AAABB89C}" name="IVE" dataDxfId="22"/>
    <tableColumn id="5" xr3:uid="{BEE33E7D-D45E-4CDA-9547-664A3B6F8CD6}" name="Total facturación" dataDxfId="21">
      <calculatedColumnFormula>SUM(Tabla325[[#This Row],[Importe]:[IVE]])</calculatedColumnFormula>
    </tableColumn>
    <tableColumn id="6" xr3:uid="{CBA87C5C-F685-4264-861A-AA9D620D4EBB}" name="% tipo usuario/a" dataDxfId="20">
      <calculatedColumnFormula>Tabla325[[#This Row],[Nº usuarios/as]]/$B$20</calculatedColumnFormula>
    </tableColumn>
  </tableColumns>
  <tableStyleInfo name="TableStyleMedium7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3D35CFD-F93B-45CF-9B0F-BF9CA2249F02}" name="Tabla426" displayName="Tabla426" ref="H16:M20" totalsRowShown="0" headerRowDxfId="19" dataDxfId="18">
  <autoFilter ref="H16:M20" xr:uid="{E8F03425-564A-4717-ADB9-313A88280787}"/>
  <tableColumns count="6">
    <tableColumn id="1" xr3:uid="{89F7FFD6-9264-4914-8591-AE4080613806}" name="Facturación por tipoloxía" dataDxfId="17"/>
    <tableColumn id="2" xr3:uid="{A350EFAC-EB1E-47DE-A04B-E56F2EE21EE7}" name="Nº facturas" dataDxfId="16"/>
    <tableColumn id="3" xr3:uid="{F5D5C475-338B-4CDF-A268-7B653A4F0012}" name="Importe" dataDxfId="15"/>
    <tableColumn id="4" xr3:uid="{E7449D22-2FA9-4F76-89FE-63C26AD6F74B}" name="IVE" dataDxfId="14"/>
    <tableColumn id="5" xr3:uid="{166B1D31-590D-4AE7-AE01-EB60BC99554B}" name="Total facturación" dataDxfId="13">
      <calculatedColumnFormula>Tabla426[[#This Row],[Importe]]+Tabla426[[#This Row],[IVE]]</calculatedColumnFormula>
    </tableColumn>
    <tableColumn id="6" xr3:uid="{B8219C02-9F9D-4800-B8F6-763D05B06373}" name="% importe sobre total" dataDxfId="12">
      <calculatedColumnFormula>Tabla426[[#This Row],[Total facturación]]/$L$20</calculatedColumnFormula>
    </tableColumn>
  </tableColumns>
  <tableStyleInfo name="TableStyleMedium7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F6C8B3B-C2B6-406A-8CF0-868BFE9FF701}" name="Tabla527" displayName="Tabla527" ref="A23:E27" totalsRowShown="0" headerRowDxfId="11" dataDxfId="10">
  <autoFilter ref="A23:E27" xr:uid="{6952D309-9436-4591-B77A-A9988B2B94E1}"/>
  <tableColumns count="5">
    <tableColumn id="1" xr3:uid="{957FBDF1-81D8-4311-998E-84708DE567E6}" name="Importes por ámbito xeográfico" dataDxfId="9"/>
    <tableColumn id="2" xr3:uid="{251D70A8-7BBF-4E18-B5DC-8F0718939032}" name="Tipo" dataDxfId="8"/>
    <tableColumn id="3" xr3:uid="{BC2C7DD9-7115-4345-AC31-2BF580D7D8D6}" name="Importe" dataDxfId="7"/>
    <tableColumn id="4" xr3:uid="{A704CF5D-7AB2-40EC-9F9C-27A79A994038}" name="IVE" dataDxfId="6"/>
    <tableColumn id="5" xr3:uid="{C82A34B1-73FA-408D-9A10-CFAEBDA450D9}" name="Total facturación" dataDxfId="5">
      <calculatedColumnFormula>SUM(Tabla527[[#This Row],[Importe]:[IVE]])</calculatedColumnFormula>
    </tableColumn>
  </tableColumns>
  <tableStyleInfo name="TableStyleMedium7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40637F0-FC08-4E45-9D46-3B496EB3F923}" name="Tabla628" displayName="Tabla628" ref="A30:C34" totalsRowShown="0" headerRowDxfId="4" dataDxfId="3">
  <autoFilter ref="A30:C34" xr:uid="{33A008B3-3177-474F-84FF-B1F47531F165}"/>
  <tableColumns count="3">
    <tableColumn id="1" xr3:uid="{A71DA8E2-39D1-4EEB-A3D5-C50CB83141AB}" name="Facturas por ámbito xeográfico" dataDxfId="2"/>
    <tableColumn id="2" xr3:uid="{9BD339A0-91E9-4872-8FF9-5D22B5B08A43}" name="Tipo" dataDxfId="1"/>
    <tableColumn id="3" xr3:uid="{E7C78075-EA97-4F5E-8A5F-27CAAFE5945C}" name="Nº facturas" dataDxfId="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4CBA17-6FD1-477E-87CF-8AEF1AFD0AE2}" name="Tabla8" displayName="Tabla8" ref="A34:L42" totalsRowShown="0" headerRowDxfId="169" dataDxfId="168">
  <autoFilter ref="A34:L42" xr:uid="{C3B551A4-1998-48C2-AED2-A94D005C9C67}"/>
  <tableColumns count="12">
    <tableColumn id="1" xr3:uid="{C91AE7DF-F1D6-409D-A781-9700BBFB2A5C}" name="PDI responsable que realiza a actividade,_x000a_por ámbito, sexo e categoría" dataDxfId="167"/>
    <tableColumn id="2" xr3:uid="{F8247986-D69B-42F7-B3AA-434102F6FF56}" name="Homes" dataDxfId="166"/>
    <tableColumn id="3" xr3:uid="{ADA484D0-13A5-4755-AA34-B54D68988663}" name="Mulleres" dataDxfId="165"/>
    <tableColumn id="4" xr3:uid="{34D7126B-8E80-4938-893B-7F17618EDF7A}" name="Homes " dataDxfId="164"/>
    <tableColumn id="5" xr3:uid="{606F4CD6-F35F-43BA-8AEC-895895E6B520}" name="Mulleres " dataDxfId="163"/>
    <tableColumn id="6" xr3:uid="{5E7F77C3-A4EF-429F-96AB-CC231703ED6D}" name="Homes  " dataDxfId="162"/>
    <tableColumn id="7" xr3:uid="{54E69CCC-D3A7-417D-A6EF-1B24B7C86D72}" name="Mulleres  " dataDxfId="161"/>
    <tableColumn id="8" xr3:uid="{DC8A0713-2555-4006-9D93-A6BB1D224E26}" name="Homes   " dataDxfId="160"/>
    <tableColumn id="9" xr3:uid="{280733D7-E8FC-4891-A798-33A0E0BD59A5}" name="Mulleres   " dataDxfId="159"/>
    <tableColumn id="10" xr3:uid="{CA017EEC-5D71-409E-ABA8-F649E10256FA}" name="Homes    " dataDxfId="158"/>
    <tableColumn id="11" xr3:uid="{03FE5B9D-6209-4D46-A08E-0B60F74F2A57}" name="Mulleres    " dataDxfId="157"/>
    <tableColumn id="12" xr3:uid="{31162EBB-31D2-43B1-8BE0-2AC73749F94F}" name="Total" dataDxfId="156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F10F003-365E-4D3B-91F4-C1DECC95597F}" name="Tabla9" displayName="Tabla9" ref="A45:D57" totalsRowShown="0" headerRowDxfId="155" dataDxfId="154">
  <autoFilter ref="A45:D57" xr:uid="{2157FCB1-E897-4DD0-8F84-44CF45BD381A}"/>
  <tableColumns count="4">
    <tableColumn id="1" xr3:uid="{578588E3-0444-4487-91B8-0BC05F7739E5}" name="Actividades segundo zona xeográfica" dataDxfId="153"/>
    <tableColumn id="2" xr3:uid="{3434605B-4E21-479D-87C6-DF7B8D5A543B}" name="Tipo_actividade" dataDxfId="152"/>
    <tableColumn id="3" xr3:uid="{3DBF8917-6884-4231-A1DD-87367821B08E}" name="Nº actividades" dataDxfId="151"/>
    <tableColumn id="4" xr3:uid="{BEC657BE-20AB-47CB-94FE-F271A76399F3}" name="Importe" dataDxfId="150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70326D6-60EE-4526-9CD5-BAF2A4002ED9}" name="Tabla10" displayName="Tabla10" ref="A63:D78" totalsRowShown="0" headerRowDxfId="149" dataDxfId="148">
  <autoFilter ref="A63:D78" xr:uid="{2F19AD3E-D561-40AA-99DA-E15B4E196F59}"/>
  <tableColumns count="4">
    <tableColumn id="1" xr3:uid="{D0E177F3-D2D4-455B-9579-47D27F8E4676}" name="Actividades segundo natureza contratante" dataDxfId="147"/>
    <tableColumn id="2" xr3:uid="{30AC3F3A-976E-4A03-9F4A-0158004B2E2C}" name="Tipo_actividade" dataDxfId="146"/>
    <tableColumn id="3" xr3:uid="{C5431AE7-F510-401B-97D0-09272E98117A}" name="Nº actividades" dataDxfId="145"/>
    <tableColumn id="4" xr3:uid="{CBB8A24C-5020-446E-9162-AC4D4973D66A}" name="Importe" dataDxfId="144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FCF9E97-6D72-4C2A-AFB1-A8E10AD36348}" name="Tabla11" displayName="Tabla11" ref="A13:F36" totalsRowShown="0" headerRowDxfId="143" dataDxfId="142">
  <autoFilter ref="A13:F36" xr:uid="{71DB5215-9B2D-4C62-80E7-70CE8F1F6E94}"/>
  <tableColumns count="6">
    <tableColumn id="1" xr3:uid="{28C35315-B1A8-4B94-AE3E-4BFD94A98480}" name="Campus" dataDxfId="141"/>
    <tableColumn id="2" xr3:uid="{AD04AF13-DCD0-468E-AA83-E08086D02614}" name="Centro" dataDxfId="140"/>
    <tableColumn id="3" xr3:uid="{25C71208-F828-47F2-AC7F-CAA893C0DE2A}" name="Homes" dataDxfId="139"/>
    <tableColumn id="4" xr3:uid="{31967488-5021-467D-82FA-D6040D186637}" name="Mulleres" dataDxfId="138"/>
    <tableColumn id="5" xr3:uid="{E436CBCA-006F-4064-8D5D-2032CE89FB5E}" name="Total" dataDxfId="137"/>
    <tableColumn id="6" xr3:uid="{E0D662E6-76E0-45A4-96FA-B82C909443B5}" name="Importes" dataDxfId="136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487B263-3D7E-4985-A09C-6A54932E8CEC}" name="Tabla12" displayName="Tabla12" ref="A39:E81" totalsRowShown="0" headerRowDxfId="135" dataDxfId="134">
  <autoFilter ref="A39:E81" xr:uid="{C7BF92CE-DDD2-444D-9CC0-F89022A14EB5}"/>
  <tableColumns count="5">
    <tableColumn id="1" xr3:uid="{56B4189B-B191-4B4E-93ED-D30C042F14C2}" name="Campus" dataDxfId="133"/>
    <tableColumn id="2" xr3:uid="{EE508B41-5664-446B-A5D1-A2310EDDDD6F}" name="Centro" dataDxfId="132"/>
    <tableColumn id="3" xr3:uid="{79673A62-A4B7-46D2-B556-0D8F57F6D366}" name="Tipo_Actividade" dataDxfId="131"/>
    <tableColumn id="4" xr3:uid="{80DFB5E7-50DA-4000-B494-20701D1DD762}" name="Nº actividades" dataDxfId="130"/>
    <tableColumn id="5" xr3:uid="{2AA2CFD7-3D54-471A-A0FD-0E71D7A9BC06}" name="Importes" dataDxfId="129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7BC1802-084B-4B88-B894-451033E6A647}" name="Tabla16" displayName="Tabla16" ref="H13:K105" totalsRowShown="0" headerRowDxfId="128" dataDxfId="127">
  <autoFilter ref="H13:K105" xr:uid="{61249A50-F7A2-44A3-9A02-F91DD3965D8F}"/>
  <tableColumns count="4">
    <tableColumn id="1" xr3:uid="{42131B02-4B2E-4644-BFD2-0218F6B77CF2}" name="Código" dataDxfId="126"/>
    <tableColumn id="2" xr3:uid="{1D826366-6967-47D3-A351-FBBEFCDAEA21}" name="Nome G.I." dataDxfId="125"/>
    <tableColumn id="3" xr3:uid="{4B91CF64-7B69-448B-AA1E-EC9DCBB1E788}" name="Nº actividades" dataDxfId="124"/>
    <tableColumn id="4" xr3:uid="{312FFB7E-0C42-42B6-93BA-20E1F733C83A}" name="Suma de importes" dataDxfId="123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A363DE5-586F-4EED-9794-C1C223CC04E8}" name="Tabla17" displayName="Tabla17" ref="M13:R105" totalsRowShown="0" headerRowDxfId="122" dataDxfId="121">
  <autoFilter ref="M13:R105" xr:uid="{36A1AAB5-3DF8-46B8-AC97-F4F6B5AA5018}"/>
  <tableColumns count="6">
    <tableColumn id="1" xr3:uid="{652BD02D-BF9A-4958-9B83-4F8185B9450A}" name="Código" dataDxfId="120"/>
    <tableColumn id="2" xr3:uid="{F330F678-4ADE-4E61-BC3E-E22568DE9B87}" name="Nome G.I." dataDxfId="119"/>
    <tableColumn id="3" xr3:uid="{289D8092-6759-4473-8E6B-BB541CFA9B3B}" name="Homes" dataDxfId="118"/>
    <tableColumn id="4" xr3:uid="{FF580906-6C92-4CEA-8A94-A83A472B4503}" name="Mulleres" dataDxfId="117"/>
    <tableColumn id="5" xr3:uid="{B1A602DA-56D0-449F-829A-A6D3FD57EAA9}" name="Total" dataDxfId="116">
      <calculatedColumnFormula>SUM(Tabla17[[#This Row],[Homes]:[Mulleres]])</calculatedColumnFormula>
    </tableColumn>
    <tableColumn id="6" xr3:uid="{E3BA7832-7C09-44D3-A874-200E14D33CF9}" name="Suma de importes" dataDxfId="115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5.xml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drawing" Target="../drawings/drawing6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drawing" Target="../drawings/drawing7.xml"/><Relationship Id="rId4" Type="http://schemas.openxmlformats.org/officeDocument/2006/relationships/table" Target="../tables/table2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7" Type="http://schemas.openxmlformats.org/officeDocument/2006/relationships/table" Target="../tables/table2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6.xml"/><Relationship Id="rId5" Type="http://schemas.openxmlformats.org/officeDocument/2006/relationships/table" Target="../tables/table25.xml"/><Relationship Id="rId4" Type="http://schemas.openxmlformats.org/officeDocument/2006/relationships/table" Target="../tables/table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2BA9-BD0F-4E85-9623-CCC0ED9F4379}">
  <dimension ref="A1:H25"/>
  <sheetViews>
    <sheetView tabSelected="1" workbookViewId="0">
      <selection activeCell="K18" sqref="K18"/>
    </sheetView>
  </sheetViews>
  <sheetFormatPr baseColWidth="10" defaultRowHeight="15" x14ac:dyDescent="0.25"/>
  <cols>
    <col min="1" max="1" width="42.5703125" style="11" bestFit="1" customWidth="1"/>
    <col min="2" max="2" width="24.42578125" style="11" customWidth="1"/>
    <col min="3" max="4" width="11.42578125" style="11"/>
    <col min="5" max="5" width="12.140625" style="11" customWidth="1"/>
    <col min="6" max="6" width="14.42578125" style="11" customWidth="1"/>
    <col min="7" max="7" width="15.85546875" style="11" customWidth="1"/>
    <col min="8" max="11" width="11.42578125" style="11"/>
    <col min="12" max="12" width="28.85546875" style="11" bestFit="1" customWidth="1"/>
    <col min="13" max="13" width="15.140625" style="11" bestFit="1" customWidth="1"/>
    <col min="14" max="14" width="34" style="11" bestFit="1" customWidth="1"/>
    <col min="15" max="16384" width="11.42578125" style="11"/>
  </cols>
  <sheetData>
    <row r="1" spans="1:8" ht="50.25" customHeight="1" thickBot="1" x14ac:dyDescent="0.3">
      <c r="A1" s="2"/>
      <c r="B1" s="32"/>
      <c r="C1" s="4"/>
      <c r="D1" s="66" t="s">
        <v>0</v>
      </c>
      <c r="E1" s="66"/>
      <c r="F1" s="66"/>
      <c r="G1" s="33"/>
    </row>
    <row r="2" spans="1:8" ht="15" customHeight="1" x14ac:dyDescent="0.3">
      <c r="A2" s="25" t="s">
        <v>320</v>
      </c>
      <c r="B2" s="33"/>
      <c r="D2" s="34"/>
      <c r="E2" s="34"/>
      <c r="F2" s="34"/>
      <c r="G2" s="33"/>
    </row>
    <row r="3" spans="1:8" ht="15" customHeight="1" x14ac:dyDescent="0.3">
      <c r="A3" s="15" t="s">
        <v>354</v>
      </c>
      <c r="B3" s="33"/>
      <c r="D3" s="34"/>
      <c r="E3" s="34"/>
      <c r="F3" s="34"/>
      <c r="G3" s="33"/>
    </row>
    <row r="4" spans="1:8" ht="15" customHeight="1" x14ac:dyDescent="0.3">
      <c r="A4" s="25"/>
      <c r="B4" s="33"/>
      <c r="D4" s="34"/>
      <c r="E4" s="34"/>
      <c r="F4" s="34"/>
      <c r="G4" s="33"/>
    </row>
    <row r="5" spans="1:8" x14ac:dyDescent="0.25">
      <c r="B5" s="35"/>
    </row>
    <row r="6" spans="1:8" ht="32.450000000000003" customHeight="1" x14ac:dyDescent="0.25">
      <c r="A6" s="36" t="s">
        <v>321</v>
      </c>
      <c r="B6" s="36"/>
      <c r="C6" s="37" t="s">
        <v>322</v>
      </c>
      <c r="D6" s="37" t="s">
        <v>323</v>
      </c>
      <c r="E6" s="37" t="s">
        <v>324</v>
      </c>
      <c r="F6" s="38" t="s">
        <v>26</v>
      </c>
    </row>
    <row r="7" spans="1:8" x14ac:dyDescent="0.25">
      <c r="A7" s="39" t="s">
        <v>332</v>
      </c>
      <c r="B7" s="40"/>
      <c r="C7" s="41"/>
      <c r="D7" s="41">
        <v>4</v>
      </c>
      <c r="E7" s="41"/>
      <c r="F7" s="41">
        <f>SUM(C7:E7)</f>
        <v>4</v>
      </c>
    </row>
    <row r="8" spans="1:8" x14ac:dyDescent="0.25">
      <c r="A8" s="67" t="s">
        <v>333</v>
      </c>
      <c r="B8" s="42" t="s">
        <v>325</v>
      </c>
      <c r="C8" s="43">
        <v>1</v>
      </c>
      <c r="D8" s="43">
        <v>6</v>
      </c>
      <c r="E8" s="43"/>
      <c r="F8" s="43">
        <f t="shared" ref="F8:F24" si="0">SUM(C8:E8)</f>
        <v>7</v>
      </c>
    </row>
    <row r="9" spans="1:8" x14ac:dyDescent="0.25">
      <c r="A9" s="68"/>
      <c r="B9" s="44" t="s">
        <v>326</v>
      </c>
      <c r="C9" s="44"/>
      <c r="D9" s="44">
        <v>2</v>
      </c>
      <c r="E9" s="44"/>
      <c r="F9" s="44">
        <f t="shared" si="0"/>
        <v>2</v>
      </c>
    </row>
    <row r="10" spans="1:8" ht="16.5" customHeight="1" x14ac:dyDescent="0.25">
      <c r="A10" s="69" t="s">
        <v>334</v>
      </c>
      <c r="B10" s="45" t="s">
        <v>327</v>
      </c>
      <c r="C10" s="46"/>
      <c r="D10" s="46">
        <v>2</v>
      </c>
      <c r="E10" s="46"/>
      <c r="F10" s="46">
        <f t="shared" si="0"/>
        <v>2</v>
      </c>
    </row>
    <row r="11" spans="1:8" x14ac:dyDescent="0.25">
      <c r="A11" s="70"/>
      <c r="B11" s="47" t="s">
        <v>328</v>
      </c>
      <c r="C11" s="41"/>
      <c r="D11" s="41">
        <v>12</v>
      </c>
      <c r="E11" s="41"/>
      <c r="F11" s="41">
        <f t="shared" si="0"/>
        <v>12</v>
      </c>
    </row>
    <row r="12" spans="1:8" ht="16.5" customHeight="1" x14ac:dyDescent="0.25">
      <c r="A12" s="71" t="s">
        <v>335</v>
      </c>
      <c r="B12" s="48" t="s">
        <v>327</v>
      </c>
      <c r="C12" s="43"/>
      <c r="D12" s="43">
        <v>3</v>
      </c>
      <c r="E12" s="43"/>
      <c r="F12" s="43">
        <f t="shared" si="0"/>
        <v>3</v>
      </c>
      <c r="H12" s="25" t="s">
        <v>355</v>
      </c>
    </row>
    <row r="13" spans="1:8" x14ac:dyDescent="0.25">
      <c r="A13" s="72"/>
      <c r="B13" s="44" t="s">
        <v>328</v>
      </c>
      <c r="C13" s="44"/>
      <c r="D13" s="44">
        <v>16</v>
      </c>
      <c r="E13" s="44"/>
      <c r="F13" s="44">
        <f t="shared" si="0"/>
        <v>16</v>
      </c>
    </row>
    <row r="14" spans="1:8" ht="16.5" customHeight="1" x14ac:dyDescent="0.25">
      <c r="A14" s="73" t="s">
        <v>336</v>
      </c>
      <c r="B14" s="49" t="s">
        <v>327</v>
      </c>
      <c r="C14" s="41"/>
      <c r="D14" s="41">
        <v>5</v>
      </c>
      <c r="E14" s="41">
        <v>1</v>
      </c>
      <c r="F14" s="41">
        <f t="shared" si="0"/>
        <v>6</v>
      </c>
    </row>
    <row r="15" spans="1:8" ht="15.95" customHeight="1" x14ac:dyDescent="0.25">
      <c r="A15" s="73"/>
      <c r="B15" s="45" t="s">
        <v>328</v>
      </c>
      <c r="C15" s="46"/>
      <c r="D15" s="46">
        <v>4</v>
      </c>
      <c r="E15" s="46"/>
      <c r="F15" s="46">
        <f t="shared" si="0"/>
        <v>4</v>
      </c>
    </row>
    <row r="16" spans="1:8" ht="17.25" customHeight="1" x14ac:dyDescent="0.25">
      <c r="A16" s="65" t="s">
        <v>337</v>
      </c>
      <c r="B16" s="51" t="s">
        <v>327</v>
      </c>
      <c r="C16" s="51"/>
      <c r="D16" s="51"/>
      <c r="E16" s="51">
        <v>1</v>
      </c>
      <c r="F16" s="51">
        <f t="shared" si="0"/>
        <v>1</v>
      </c>
    </row>
    <row r="17" spans="1:6" x14ac:dyDescent="0.25">
      <c r="A17" s="65"/>
      <c r="B17" s="48" t="s">
        <v>328</v>
      </c>
      <c r="C17" s="43"/>
      <c r="D17" s="43"/>
      <c r="E17" s="43"/>
      <c r="F17" s="43">
        <f t="shared" si="0"/>
        <v>0</v>
      </c>
    </row>
    <row r="18" spans="1:6" x14ac:dyDescent="0.25">
      <c r="A18" s="52" t="s">
        <v>329</v>
      </c>
      <c r="B18" s="45"/>
      <c r="C18" s="46"/>
      <c r="D18" s="46"/>
      <c r="E18" s="46"/>
      <c r="F18" s="46">
        <v>223</v>
      </c>
    </row>
    <row r="19" spans="1:6" ht="14.25" customHeight="1" x14ac:dyDescent="0.25">
      <c r="A19" s="65" t="s">
        <v>338</v>
      </c>
      <c r="B19" s="51" t="s">
        <v>330</v>
      </c>
      <c r="C19" s="51"/>
      <c r="D19" s="51">
        <v>1</v>
      </c>
      <c r="E19" s="51">
        <v>1</v>
      </c>
      <c r="F19" s="51">
        <f t="shared" si="0"/>
        <v>2</v>
      </c>
    </row>
    <row r="20" spans="1:6" ht="14.25" customHeight="1" x14ac:dyDescent="0.25">
      <c r="A20" s="65"/>
      <c r="B20" s="48" t="s">
        <v>331</v>
      </c>
      <c r="C20" s="43"/>
      <c r="D20" s="43"/>
      <c r="E20" s="43"/>
      <c r="F20" s="43">
        <f t="shared" si="0"/>
        <v>0</v>
      </c>
    </row>
    <row r="21" spans="1:6" x14ac:dyDescent="0.25">
      <c r="A21" s="53" t="s">
        <v>339</v>
      </c>
      <c r="B21" s="54"/>
      <c r="C21" s="46"/>
      <c r="D21" s="46"/>
      <c r="E21" s="46"/>
      <c r="F21" s="46">
        <f t="shared" si="0"/>
        <v>0</v>
      </c>
    </row>
    <row r="22" spans="1:6" x14ac:dyDescent="0.25">
      <c r="A22" s="55" t="s">
        <v>340</v>
      </c>
      <c r="B22" s="48"/>
      <c r="C22" s="43"/>
      <c r="D22" s="43"/>
      <c r="E22" s="43"/>
      <c r="F22" s="43">
        <f t="shared" si="0"/>
        <v>0</v>
      </c>
    </row>
    <row r="23" spans="1:6" ht="15" customHeight="1" x14ac:dyDescent="0.25">
      <c r="A23" s="53" t="s">
        <v>341</v>
      </c>
      <c r="B23" s="54"/>
      <c r="C23" s="46"/>
      <c r="D23" s="46"/>
      <c r="E23" s="46"/>
      <c r="F23" s="46">
        <f t="shared" si="0"/>
        <v>0</v>
      </c>
    </row>
    <row r="24" spans="1:6" ht="31.5" customHeight="1" x14ac:dyDescent="0.25">
      <c r="A24" s="50" t="s">
        <v>353</v>
      </c>
      <c r="B24" s="56"/>
      <c r="C24" s="57"/>
      <c r="D24" s="57">
        <v>5</v>
      </c>
      <c r="E24" s="57"/>
      <c r="F24" s="57">
        <f t="shared" si="0"/>
        <v>5</v>
      </c>
    </row>
    <row r="25" spans="1:6" x14ac:dyDescent="0.25">
      <c r="B25" s="58"/>
    </row>
  </sheetData>
  <mergeCells count="7">
    <mergeCell ref="A19:A20"/>
    <mergeCell ref="D1:F1"/>
    <mergeCell ref="A8:A9"/>
    <mergeCell ref="A10:A11"/>
    <mergeCell ref="A12:A13"/>
    <mergeCell ref="A14:A15"/>
    <mergeCell ref="A16:A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BCCF-7E73-430C-844C-A32ED904BBDC}">
  <dimension ref="A1:V78"/>
  <sheetViews>
    <sheetView workbookViewId="0">
      <selection activeCell="A8" sqref="A8:XFD8"/>
    </sheetView>
  </sheetViews>
  <sheetFormatPr baseColWidth="10" defaultRowHeight="15" x14ac:dyDescent="0.25"/>
  <cols>
    <col min="1" max="1" width="38.85546875" style="11" customWidth="1"/>
    <col min="2" max="2" width="19" style="11" customWidth="1"/>
    <col min="3" max="3" width="22.140625" style="11" customWidth="1"/>
    <col min="4" max="4" width="18.28515625" style="11" customWidth="1"/>
    <col min="5" max="5" width="12.140625" style="11" customWidth="1"/>
    <col min="6" max="6" width="17" style="11" customWidth="1"/>
    <col min="7" max="7" width="12.140625" style="11" customWidth="1"/>
    <col min="8" max="8" width="17" style="11" customWidth="1"/>
    <col min="9" max="9" width="12.140625" style="11" customWidth="1"/>
    <col min="10" max="10" width="17" style="11" customWidth="1"/>
    <col min="11" max="11" width="13.140625" style="11" bestFit="1" customWidth="1"/>
    <col min="12" max="12" width="20.5703125" style="11" customWidth="1"/>
    <col min="13" max="13" width="16.5703125" style="11" customWidth="1"/>
    <col min="14" max="16384" width="11.42578125" style="11"/>
  </cols>
  <sheetData>
    <row r="1" spans="1:22" s="8" customFormat="1" ht="48.75" customHeight="1" thickBot="1" x14ac:dyDescent="0.3">
      <c r="A1" s="1"/>
      <c r="B1" s="1"/>
      <c r="C1" s="2"/>
      <c r="D1" s="2"/>
      <c r="E1" s="3"/>
      <c r="F1" s="3"/>
      <c r="G1" s="4"/>
      <c r="H1" s="4"/>
      <c r="I1" s="4"/>
      <c r="J1" s="4"/>
      <c r="K1" s="5"/>
      <c r="L1" s="5"/>
      <c r="M1" s="6"/>
      <c r="N1" s="6"/>
      <c r="O1" s="6"/>
      <c r="P1" s="6"/>
      <c r="Q1" s="6"/>
      <c r="R1" s="66" t="s">
        <v>0</v>
      </c>
      <c r="S1" s="66"/>
      <c r="T1" s="66"/>
      <c r="U1" s="66"/>
      <c r="V1" s="7"/>
    </row>
    <row r="2" spans="1:22" s="8" customFormat="1" ht="15" customHeight="1" x14ac:dyDescent="0.25">
      <c r="C2" s="9"/>
      <c r="D2" s="9"/>
      <c r="E2" s="10"/>
      <c r="F2" s="10"/>
      <c r="G2" s="11"/>
      <c r="H2" s="11"/>
      <c r="I2" s="11"/>
      <c r="J2" s="11"/>
      <c r="K2" s="12"/>
      <c r="L2" s="12"/>
      <c r="M2" s="13"/>
      <c r="N2" s="13"/>
      <c r="O2" s="13"/>
      <c r="P2" s="13"/>
      <c r="Q2" s="14"/>
      <c r="R2" s="14"/>
      <c r="S2" s="14"/>
      <c r="T2" s="14"/>
      <c r="U2" s="14"/>
    </row>
    <row r="3" spans="1:22" s="8" customFormat="1" ht="15" customHeight="1" x14ac:dyDescent="0.25">
      <c r="A3" s="15" t="s">
        <v>1</v>
      </c>
      <c r="B3" s="15"/>
      <c r="C3" s="9"/>
      <c r="D3" s="9"/>
      <c r="E3" s="10"/>
      <c r="F3" s="10"/>
      <c r="G3" s="11"/>
      <c r="H3" s="11"/>
      <c r="I3" s="11"/>
      <c r="J3" s="11"/>
      <c r="K3" s="12"/>
      <c r="L3" s="12"/>
      <c r="M3" s="13"/>
      <c r="N3" s="13"/>
      <c r="O3" s="13"/>
      <c r="P3" s="13"/>
      <c r="Q3" s="14"/>
      <c r="R3" s="14"/>
      <c r="S3" s="14"/>
      <c r="T3" s="14"/>
      <c r="U3" s="14"/>
    </row>
    <row r="4" spans="1:22" s="8" customFormat="1" ht="15" customHeight="1" x14ac:dyDescent="0.25">
      <c r="A4" s="16" t="s">
        <v>2</v>
      </c>
      <c r="B4" s="16"/>
      <c r="C4" s="9"/>
      <c r="D4" s="9"/>
      <c r="E4" s="10"/>
      <c r="F4" s="10"/>
      <c r="G4" s="11"/>
      <c r="H4" s="11"/>
      <c r="I4" s="11"/>
      <c r="J4" s="11"/>
      <c r="K4" s="12"/>
      <c r="L4" s="12"/>
      <c r="M4" s="13"/>
      <c r="N4" s="13"/>
      <c r="O4" s="13"/>
      <c r="P4" s="13"/>
      <c r="Q4" s="14"/>
      <c r="R4" s="14"/>
      <c r="S4" s="14"/>
      <c r="T4" s="14"/>
      <c r="U4" s="14"/>
    </row>
    <row r="5" spans="1:22" s="8" customFormat="1" ht="15" customHeight="1" x14ac:dyDescent="0.25">
      <c r="A5" s="15" t="s">
        <v>3</v>
      </c>
      <c r="B5" s="15"/>
      <c r="C5" s="9"/>
      <c r="D5" s="9"/>
      <c r="E5" s="10"/>
      <c r="F5" s="10"/>
      <c r="G5" s="11"/>
      <c r="H5" s="11"/>
      <c r="I5" s="11"/>
      <c r="J5" s="11"/>
      <c r="K5" s="12"/>
      <c r="L5" s="12"/>
      <c r="M5" s="13"/>
      <c r="N5" s="13"/>
      <c r="O5" s="13"/>
      <c r="P5" s="13"/>
      <c r="Q5" s="14"/>
      <c r="R5" s="14"/>
      <c r="S5" s="14"/>
      <c r="T5" s="14"/>
      <c r="U5" s="14"/>
    </row>
    <row r="8" spans="1:22" ht="30" customHeight="1" x14ac:dyDescent="0.25">
      <c r="A8" s="75" t="s">
        <v>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</row>
    <row r="11" spans="1:22" x14ac:dyDescent="0.25">
      <c r="B11" s="74" t="s">
        <v>5</v>
      </c>
      <c r="C11" s="74"/>
      <c r="D11" s="74" t="s">
        <v>6</v>
      </c>
      <c r="E11" s="74"/>
      <c r="F11" s="74" t="s">
        <v>7</v>
      </c>
      <c r="G11" s="74"/>
      <c r="H11" s="74" t="s">
        <v>8</v>
      </c>
      <c r="I11" s="74"/>
      <c r="J11" s="74" t="s">
        <v>9</v>
      </c>
      <c r="K11" s="74"/>
    </row>
    <row r="12" spans="1:22" ht="30" x14ac:dyDescent="0.25">
      <c r="A12" s="17" t="s">
        <v>10</v>
      </c>
      <c r="B12" s="18" t="s">
        <v>11</v>
      </c>
      <c r="C12" s="18" t="s">
        <v>12</v>
      </c>
      <c r="D12" s="18" t="s">
        <v>13</v>
      </c>
      <c r="E12" s="18" t="s">
        <v>14</v>
      </c>
      <c r="F12" s="18" t="s">
        <v>15</v>
      </c>
      <c r="G12" s="18" t="s">
        <v>16</v>
      </c>
      <c r="H12" s="18" t="s">
        <v>17</v>
      </c>
      <c r="I12" s="18" t="s">
        <v>18</v>
      </c>
      <c r="J12" s="18" t="s">
        <v>19</v>
      </c>
      <c r="K12" s="18" t="s">
        <v>20</v>
      </c>
      <c r="L12" s="18" t="s">
        <v>21</v>
      </c>
      <c r="M12" s="18" t="s">
        <v>22</v>
      </c>
    </row>
    <row r="13" spans="1:22" x14ac:dyDescent="0.25">
      <c r="A13" s="11" t="s">
        <v>23</v>
      </c>
      <c r="B13" s="11">
        <v>3</v>
      </c>
      <c r="C13" s="19">
        <v>57851.240000000005</v>
      </c>
      <c r="D13" s="11">
        <v>16</v>
      </c>
      <c r="E13" s="19">
        <v>524602.61</v>
      </c>
      <c r="F13" s="11">
        <v>5</v>
      </c>
      <c r="G13" s="19">
        <v>149193</v>
      </c>
      <c r="H13" s="11">
        <v>19</v>
      </c>
      <c r="I13" s="19">
        <v>499187.18</v>
      </c>
      <c r="J13" s="11">
        <v>39</v>
      </c>
      <c r="K13" s="19">
        <v>4651234.82</v>
      </c>
      <c r="L13" s="11">
        <f>Tabla6[[#This Row],[Nº actividades]]+Tabla6[[#This Row],[Nº actividades ]]+Tabla6[[#This Row],[Nº actividades  ]]+Tabla6[[#This Row],[Nº actividades   ]]+Tabla6[[#This Row],[Nº actividades    ]]</f>
        <v>82</v>
      </c>
      <c r="M13" s="19">
        <f>Tabla6[[#This Row],[Importe]]+Tabla6[[#This Row],[Importe ]]+Tabla6[[#This Row],[Importe  ]]+Tabla6[[#This Row],[Importe   ]]+Tabla6[[#This Row],[Importe    ]]</f>
        <v>5882068.8500000006</v>
      </c>
    </row>
    <row r="14" spans="1:22" x14ac:dyDescent="0.25">
      <c r="A14" s="11" t="s">
        <v>24</v>
      </c>
      <c r="C14" s="19"/>
      <c r="D14" s="11">
        <v>2</v>
      </c>
      <c r="E14" s="19">
        <v>9000</v>
      </c>
      <c r="F14" s="11">
        <v>1</v>
      </c>
      <c r="G14" s="19">
        <v>7345</v>
      </c>
      <c r="H14" s="11">
        <v>3</v>
      </c>
      <c r="I14" s="19">
        <v>1868</v>
      </c>
      <c r="J14" s="11">
        <v>9</v>
      </c>
      <c r="K14" s="19">
        <v>36579</v>
      </c>
      <c r="L14" s="11">
        <v>15</v>
      </c>
      <c r="M14" s="19">
        <v>54792</v>
      </c>
    </row>
    <row r="15" spans="1:22" x14ac:dyDescent="0.25">
      <c r="A15" s="11" t="s">
        <v>25</v>
      </c>
      <c r="B15" s="11">
        <v>10</v>
      </c>
      <c r="C15" s="19">
        <v>26302.95</v>
      </c>
      <c r="D15" s="11">
        <v>34</v>
      </c>
      <c r="E15" s="19">
        <v>284839.87</v>
      </c>
      <c r="F15" s="11">
        <v>8</v>
      </c>
      <c r="G15" s="19">
        <v>206685.38999999998</v>
      </c>
      <c r="H15" s="11">
        <v>63</v>
      </c>
      <c r="I15" s="19">
        <v>270608.97999999992</v>
      </c>
      <c r="J15" s="11">
        <v>328</v>
      </c>
      <c r="K15" s="19">
        <v>756168.19000000006</v>
      </c>
      <c r="L15" s="11">
        <v>523</v>
      </c>
      <c r="M15" s="19">
        <v>1544605.38</v>
      </c>
    </row>
    <row r="16" spans="1:22" x14ac:dyDescent="0.25">
      <c r="A16" s="11" t="s">
        <v>26</v>
      </c>
      <c r="B16" s="11">
        <f>SUBTOTAL(109,B13:B15)</f>
        <v>13</v>
      </c>
      <c r="C16" s="19">
        <f>SUBTOTAL(109,C13:C15)</f>
        <v>84154.19</v>
      </c>
      <c r="D16" s="11">
        <f>SUBTOTAL(109,D13:D15)</f>
        <v>52</v>
      </c>
      <c r="E16" s="19">
        <f t="shared" ref="E16:L16" si="0">SUBTOTAL(109,E13:E15)</f>
        <v>818442.48</v>
      </c>
      <c r="F16" s="11">
        <f t="shared" si="0"/>
        <v>14</v>
      </c>
      <c r="G16" s="19">
        <f t="shared" si="0"/>
        <v>363223.39</v>
      </c>
      <c r="H16" s="11">
        <f t="shared" si="0"/>
        <v>85</v>
      </c>
      <c r="I16" s="19">
        <f t="shared" si="0"/>
        <v>771664.15999999992</v>
      </c>
      <c r="J16" s="11">
        <f t="shared" si="0"/>
        <v>376</v>
      </c>
      <c r="K16" s="19">
        <f>SUBTOTAL(109,K13:K15)</f>
        <v>5443982.0100000007</v>
      </c>
      <c r="L16" s="11">
        <f t="shared" si="0"/>
        <v>620</v>
      </c>
      <c r="M16" s="19">
        <f>SUBTOTAL(109,M13:M15)</f>
        <v>7481466.2300000004</v>
      </c>
    </row>
    <row r="20" spans="1:12" x14ac:dyDescent="0.25">
      <c r="B20" s="74" t="s">
        <v>5</v>
      </c>
      <c r="C20" s="74"/>
      <c r="D20" s="74" t="s">
        <v>6</v>
      </c>
      <c r="E20" s="74"/>
      <c r="F20" s="74" t="s">
        <v>7</v>
      </c>
      <c r="G20" s="74"/>
      <c r="H20" s="74" t="s">
        <v>8</v>
      </c>
      <c r="I20" s="74"/>
      <c r="J20" s="74" t="s">
        <v>9</v>
      </c>
      <c r="K20" s="74"/>
    </row>
    <row r="21" spans="1:12" ht="30" x14ac:dyDescent="0.25">
      <c r="A21" s="17" t="s">
        <v>27</v>
      </c>
      <c r="B21" s="18" t="s">
        <v>28</v>
      </c>
      <c r="C21" s="18" t="s">
        <v>29</v>
      </c>
      <c r="D21" s="18" t="s">
        <v>30</v>
      </c>
      <c r="E21" s="18" t="s">
        <v>31</v>
      </c>
      <c r="F21" s="18" t="s">
        <v>32</v>
      </c>
      <c r="G21" s="18" t="s">
        <v>33</v>
      </c>
      <c r="H21" s="18" t="s">
        <v>34</v>
      </c>
      <c r="I21" s="18" t="s">
        <v>35</v>
      </c>
      <c r="J21" s="18" t="s">
        <v>36</v>
      </c>
      <c r="K21" s="18" t="s">
        <v>37</v>
      </c>
      <c r="L21" s="18" t="s">
        <v>26</v>
      </c>
    </row>
    <row r="22" spans="1:12" x14ac:dyDescent="0.25">
      <c r="A22" s="11" t="s">
        <v>38</v>
      </c>
      <c r="D22" s="11">
        <v>23</v>
      </c>
      <c r="E22" s="11">
        <v>5</v>
      </c>
      <c r="F22" s="11">
        <v>1</v>
      </c>
      <c r="G22" s="11">
        <v>1</v>
      </c>
      <c r="H22" s="11">
        <v>30</v>
      </c>
      <c r="I22" s="11">
        <v>3</v>
      </c>
      <c r="J22" s="11">
        <v>116</v>
      </c>
      <c r="K22" s="11">
        <v>13</v>
      </c>
      <c r="L22" s="11">
        <v>192</v>
      </c>
    </row>
    <row r="23" spans="1:12" x14ac:dyDescent="0.25">
      <c r="A23" s="11" t="s">
        <v>39</v>
      </c>
      <c r="B23" s="11">
        <v>4</v>
      </c>
      <c r="D23" s="11">
        <v>3</v>
      </c>
      <c r="H23" s="11">
        <v>1</v>
      </c>
      <c r="J23" s="11">
        <v>1</v>
      </c>
      <c r="K23" s="11">
        <v>10</v>
      </c>
      <c r="L23" s="11">
        <v>19</v>
      </c>
    </row>
    <row r="24" spans="1:12" x14ac:dyDescent="0.25">
      <c r="A24" s="11" t="s">
        <v>40</v>
      </c>
      <c r="B24" s="11">
        <v>8</v>
      </c>
      <c r="C24" s="11">
        <v>1</v>
      </c>
      <c r="H24" s="11">
        <v>1</v>
      </c>
      <c r="I24" s="11">
        <v>6</v>
      </c>
      <c r="J24" s="11">
        <v>14</v>
      </c>
      <c r="L24" s="11">
        <v>30</v>
      </c>
    </row>
    <row r="25" spans="1:12" x14ac:dyDescent="0.25">
      <c r="A25" s="11" t="s">
        <v>41</v>
      </c>
      <c r="E25" s="11">
        <v>1</v>
      </c>
      <c r="H25" s="11">
        <v>1</v>
      </c>
      <c r="I25" s="11">
        <v>4</v>
      </c>
      <c r="J25" s="11">
        <v>5</v>
      </c>
      <c r="K25" s="11">
        <v>2</v>
      </c>
      <c r="L25" s="11">
        <v>13</v>
      </c>
    </row>
    <row r="26" spans="1:12" x14ac:dyDescent="0.25">
      <c r="A26" s="11" t="s">
        <v>42</v>
      </c>
      <c r="D26" s="11">
        <v>4</v>
      </c>
      <c r="L26" s="11">
        <v>4</v>
      </c>
    </row>
    <row r="27" spans="1:12" x14ac:dyDescent="0.25">
      <c r="A27" s="11" t="s">
        <v>43</v>
      </c>
      <c r="D27" s="11">
        <v>7</v>
      </c>
      <c r="E27" s="11">
        <v>9</v>
      </c>
      <c r="F27" s="11">
        <v>87</v>
      </c>
      <c r="G27" s="11">
        <v>5</v>
      </c>
      <c r="H27" s="11">
        <v>34</v>
      </c>
      <c r="I27" s="11">
        <v>4</v>
      </c>
      <c r="J27" s="11">
        <v>153</v>
      </c>
      <c r="K27" s="11">
        <v>62</v>
      </c>
      <c r="L27" s="11">
        <v>361</v>
      </c>
    </row>
    <row r="28" spans="1:12" x14ac:dyDescent="0.25">
      <c r="A28" s="11" t="s">
        <v>44</v>
      </c>
      <c r="I28" s="11">
        <v>1</v>
      </c>
      <c r="L28" s="11">
        <v>1</v>
      </c>
    </row>
    <row r="29" spans="1:12" x14ac:dyDescent="0.25">
      <c r="A29" s="11" t="s">
        <v>26</v>
      </c>
      <c r="B29" s="11">
        <f>SUBTOTAL(109,B22:B28)</f>
        <v>12</v>
      </c>
      <c r="C29" s="11">
        <f>SUBTOTAL(109,C22:C28)</f>
        <v>1</v>
      </c>
      <c r="D29" s="11">
        <f>SUM(D22:D28)</f>
        <v>37</v>
      </c>
      <c r="E29" s="11">
        <f t="shared" ref="E29:L29" si="1">SUM(E22:E28)</f>
        <v>15</v>
      </c>
      <c r="F29" s="11">
        <f t="shared" si="1"/>
        <v>88</v>
      </c>
      <c r="G29" s="11">
        <f t="shared" si="1"/>
        <v>6</v>
      </c>
      <c r="H29" s="11">
        <f t="shared" si="1"/>
        <v>67</v>
      </c>
      <c r="I29" s="11">
        <f t="shared" si="1"/>
        <v>18</v>
      </c>
      <c r="J29" s="11">
        <f t="shared" si="1"/>
        <v>289</v>
      </c>
      <c r="K29" s="11">
        <f t="shared" si="1"/>
        <v>87</v>
      </c>
      <c r="L29" s="11">
        <f t="shared" si="1"/>
        <v>620</v>
      </c>
    </row>
    <row r="33" spans="1:12" x14ac:dyDescent="0.25">
      <c r="B33" s="74" t="s">
        <v>5</v>
      </c>
      <c r="C33" s="74"/>
      <c r="D33" s="74" t="s">
        <v>6</v>
      </c>
      <c r="E33" s="74"/>
      <c r="F33" s="74" t="s">
        <v>7</v>
      </c>
      <c r="G33" s="74"/>
      <c r="H33" s="74" t="s">
        <v>8</v>
      </c>
      <c r="I33" s="74"/>
      <c r="J33" s="74" t="s">
        <v>9</v>
      </c>
      <c r="K33" s="74"/>
    </row>
    <row r="34" spans="1:12" ht="30" x14ac:dyDescent="0.25">
      <c r="A34" s="17" t="s">
        <v>45</v>
      </c>
      <c r="B34" s="18" t="s">
        <v>28</v>
      </c>
      <c r="C34" s="18" t="s">
        <v>29</v>
      </c>
      <c r="D34" s="18" t="s">
        <v>30</v>
      </c>
      <c r="E34" s="18" t="s">
        <v>31</v>
      </c>
      <c r="F34" s="18" t="s">
        <v>32</v>
      </c>
      <c r="G34" s="18" t="s">
        <v>33</v>
      </c>
      <c r="H34" s="18" t="s">
        <v>34</v>
      </c>
      <c r="I34" s="18" t="s">
        <v>35</v>
      </c>
      <c r="J34" s="18" t="s">
        <v>36</v>
      </c>
      <c r="K34" s="18" t="s">
        <v>37</v>
      </c>
      <c r="L34" s="18" t="s">
        <v>26</v>
      </c>
    </row>
    <row r="35" spans="1:12" x14ac:dyDescent="0.25">
      <c r="A35" s="11" t="s">
        <v>38</v>
      </c>
      <c r="D35" s="11">
        <v>13</v>
      </c>
      <c r="E35" s="11">
        <v>3</v>
      </c>
      <c r="F35" s="11">
        <v>1</v>
      </c>
      <c r="G35" s="11">
        <v>1</v>
      </c>
      <c r="H35" s="11">
        <v>11</v>
      </c>
      <c r="I35" s="11">
        <v>3</v>
      </c>
      <c r="J35" s="11">
        <v>25</v>
      </c>
      <c r="K35" s="11">
        <v>3</v>
      </c>
      <c r="L35" s="11">
        <v>60</v>
      </c>
    </row>
    <row r="36" spans="1:12" x14ac:dyDescent="0.25">
      <c r="A36" s="11" t="s">
        <v>39</v>
      </c>
      <c r="B36" s="11">
        <v>2</v>
      </c>
      <c r="D36" s="11">
        <v>3</v>
      </c>
      <c r="H36" s="11">
        <v>1</v>
      </c>
      <c r="J36" s="11">
        <v>1</v>
      </c>
      <c r="K36" s="11">
        <v>5</v>
      </c>
      <c r="L36" s="11">
        <v>12</v>
      </c>
    </row>
    <row r="37" spans="1:12" x14ac:dyDescent="0.25">
      <c r="A37" s="11" t="s">
        <v>40</v>
      </c>
      <c r="B37" s="11">
        <v>2</v>
      </c>
      <c r="C37" s="11">
        <v>1</v>
      </c>
      <c r="H37" s="11">
        <v>1</v>
      </c>
      <c r="I37" s="11">
        <v>3</v>
      </c>
      <c r="J37" s="11">
        <v>6</v>
      </c>
      <c r="L37" s="11">
        <v>13</v>
      </c>
    </row>
    <row r="38" spans="1:12" x14ac:dyDescent="0.25">
      <c r="A38" s="11" t="s">
        <v>41</v>
      </c>
      <c r="E38" s="11">
        <v>1</v>
      </c>
      <c r="H38" s="11">
        <v>1</v>
      </c>
      <c r="I38" s="11">
        <v>4</v>
      </c>
      <c r="J38" s="11">
        <v>5</v>
      </c>
      <c r="K38" s="11">
        <v>1</v>
      </c>
      <c r="L38" s="11">
        <v>12</v>
      </c>
    </row>
    <row r="39" spans="1:12" x14ac:dyDescent="0.25">
      <c r="A39" s="11" t="s">
        <v>42</v>
      </c>
      <c r="D39" s="11">
        <v>1</v>
      </c>
      <c r="L39" s="11">
        <v>1</v>
      </c>
    </row>
    <row r="40" spans="1:12" x14ac:dyDescent="0.25">
      <c r="A40" s="11" t="s">
        <v>43</v>
      </c>
      <c r="D40" s="11">
        <v>5</v>
      </c>
      <c r="E40" s="11">
        <v>5</v>
      </c>
      <c r="F40" s="11">
        <v>2</v>
      </c>
      <c r="G40" s="11">
        <v>2</v>
      </c>
      <c r="H40" s="11">
        <v>11</v>
      </c>
      <c r="I40" s="11">
        <v>4</v>
      </c>
      <c r="J40" s="11">
        <v>23</v>
      </c>
      <c r="K40" s="11">
        <v>11</v>
      </c>
      <c r="L40" s="11">
        <v>63</v>
      </c>
    </row>
    <row r="41" spans="1:12" x14ac:dyDescent="0.25">
      <c r="A41" s="11" t="s">
        <v>44</v>
      </c>
      <c r="I41" s="11">
        <v>1</v>
      </c>
      <c r="L41" s="11">
        <v>1</v>
      </c>
    </row>
    <row r="42" spans="1:12" x14ac:dyDescent="0.25">
      <c r="A42" s="11" t="s">
        <v>26</v>
      </c>
      <c r="B42" s="11">
        <f>SUBTOTAL(109,B35:B41)</f>
        <v>4</v>
      </c>
      <c r="C42" s="11">
        <f t="shared" ref="C42:L42" si="2">SUBTOTAL(109,C35:C41)</f>
        <v>1</v>
      </c>
      <c r="D42" s="11">
        <f t="shared" si="2"/>
        <v>22</v>
      </c>
      <c r="E42" s="11">
        <f t="shared" si="2"/>
        <v>9</v>
      </c>
      <c r="F42" s="11">
        <f t="shared" si="2"/>
        <v>3</v>
      </c>
      <c r="G42" s="11">
        <f t="shared" si="2"/>
        <v>3</v>
      </c>
      <c r="H42" s="11">
        <f t="shared" si="2"/>
        <v>25</v>
      </c>
      <c r="I42" s="11">
        <f t="shared" si="2"/>
        <v>15</v>
      </c>
      <c r="J42" s="11">
        <f t="shared" si="2"/>
        <v>60</v>
      </c>
      <c r="K42" s="11">
        <f t="shared" si="2"/>
        <v>20</v>
      </c>
      <c r="L42" s="11">
        <f t="shared" si="2"/>
        <v>162</v>
      </c>
    </row>
    <row r="45" spans="1:12" x14ac:dyDescent="0.25">
      <c r="A45" s="11" t="s">
        <v>46</v>
      </c>
      <c r="B45" s="11" t="s">
        <v>47</v>
      </c>
      <c r="C45" s="11" t="s">
        <v>11</v>
      </c>
      <c r="D45" s="11" t="s">
        <v>12</v>
      </c>
    </row>
    <row r="46" spans="1:12" x14ac:dyDescent="0.25">
      <c r="A46" s="11" t="s">
        <v>48</v>
      </c>
      <c r="B46" s="11" t="s">
        <v>23</v>
      </c>
      <c r="C46" s="11">
        <v>54</v>
      </c>
      <c r="D46" s="19">
        <v>2037471.1599999997</v>
      </c>
    </row>
    <row r="47" spans="1:12" x14ac:dyDescent="0.25">
      <c r="A47" s="11" t="s">
        <v>48</v>
      </c>
      <c r="B47" s="11" t="s">
        <v>24</v>
      </c>
      <c r="C47" s="11">
        <v>12</v>
      </c>
      <c r="D47" s="19">
        <v>47782</v>
      </c>
    </row>
    <row r="48" spans="1:12" x14ac:dyDescent="0.25">
      <c r="A48" s="11" t="s">
        <v>48</v>
      </c>
      <c r="B48" s="11" t="s">
        <v>25</v>
      </c>
      <c r="C48" s="11">
        <v>254</v>
      </c>
      <c r="D48" s="19">
        <v>1116158.01</v>
      </c>
    </row>
    <row r="49" spans="1:4" x14ac:dyDescent="0.25">
      <c r="A49" s="11" t="s">
        <v>49</v>
      </c>
      <c r="B49" s="11" t="s">
        <v>23</v>
      </c>
      <c r="C49" s="11">
        <v>21</v>
      </c>
      <c r="D49" s="19">
        <v>3567987</v>
      </c>
    </row>
    <row r="50" spans="1:4" x14ac:dyDescent="0.25">
      <c r="A50" s="11" t="s">
        <v>49</v>
      </c>
      <c r="B50" s="11" t="s">
        <v>24</v>
      </c>
      <c r="C50" s="11">
        <v>3</v>
      </c>
      <c r="D50" s="19">
        <v>7010</v>
      </c>
    </row>
    <row r="51" spans="1:4" x14ac:dyDescent="0.25">
      <c r="A51" s="11" t="s">
        <v>49</v>
      </c>
      <c r="B51" s="11" t="s">
        <v>25</v>
      </c>
      <c r="C51" s="11">
        <v>261</v>
      </c>
      <c r="D51" s="19">
        <v>383056.37</v>
      </c>
    </row>
    <row r="52" spans="1:4" x14ac:dyDescent="0.25">
      <c r="A52" s="11" t="s">
        <v>50</v>
      </c>
      <c r="B52" s="11" t="s">
        <v>25</v>
      </c>
      <c r="C52" s="11">
        <v>2</v>
      </c>
      <c r="D52" s="19">
        <v>10011</v>
      </c>
    </row>
    <row r="53" spans="1:4" x14ac:dyDescent="0.25">
      <c r="A53" s="11" t="s">
        <v>51</v>
      </c>
      <c r="B53" s="11" t="s">
        <v>23</v>
      </c>
      <c r="C53" s="11">
        <v>3</v>
      </c>
      <c r="D53" s="19">
        <v>156580.69</v>
      </c>
    </row>
    <row r="54" spans="1:4" x14ac:dyDescent="0.25">
      <c r="A54" s="11" t="s">
        <v>51</v>
      </c>
      <c r="B54" s="11" t="s">
        <v>25</v>
      </c>
      <c r="C54" s="11">
        <v>1</v>
      </c>
      <c r="D54" s="19">
        <v>850</v>
      </c>
    </row>
    <row r="55" spans="1:4" x14ac:dyDescent="0.25">
      <c r="A55" s="11" t="s">
        <v>52</v>
      </c>
      <c r="B55" s="11" t="s">
        <v>23</v>
      </c>
      <c r="C55" s="11">
        <v>4</v>
      </c>
      <c r="D55" s="19">
        <v>120030</v>
      </c>
    </row>
    <row r="56" spans="1:4" x14ac:dyDescent="0.25">
      <c r="A56" s="11" t="s">
        <v>52</v>
      </c>
      <c r="B56" s="11" t="s">
        <v>25</v>
      </c>
      <c r="C56" s="11">
        <v>5</v>
      </c>
      <c r="D56" s="19">
        <v>34530</v>
      </c>
    </row>
    <row r="57" spans="1:4" x14ac:dyDescent="0.25">
      <c r="A57" s="20" t="s">
        <v>26</v>
      </c>
      <c r="B57" s="20"/>
      <c r="C57" s="20">
        <f>SUBTOTAL(109,C46:C56)</f>
        <v>620</v>
      </c>
      <c r="D57" s="21">
        <f>SUBTOTAL(109,D46:D56)</f>
        <v>7481466.2300000004</v>
      </c>
    </row>
    <row r="63" spans="1:4" x14ac:dyDescent="0.25">
      <c r="A63" s="11" t="s">
        <v>53</v>
      </c>
      <c r="B63" s="11" t="s">
        <v>47</v>
      </c>
      <c r="C63" s="11" t="s">
        <v>11</v>
      </c>
      <c r="D63" s="11" t="s">
        <v>12</v>
      </c>
    </row>
    <row r="64" spans="1:4" x14ac:dyDescent="0.25">
      <c r="A64" s="11" t="s">
        <v>54</v>
      </c>
      <c r="B64" s="11" t="s">
        <v>23</v>
      </c>
      <c r="C64" s="11">
        <v>14</v>
      </c>
      <c r="D64" s="19">
        <v>430653.16</v>
      </c>
    </row>
    <row r="65" spans="1:4" x14ac:dyDescent="0.25">
      <c r="A65" s="11" t="s">
        <v>54</v>
      </c>
      <c r="B65" s="11" t="s">
        <v>24</v>
      </c>
      <c r="C65" s="11">
        <v>3</v>
      </c>
      <c r="D65" s="19">
        <v>990</v>
      </c>
    </row>
    <row r="66" spans="1:4" x14ac:dyDescent="0.25">
      <c r="A66" s="11" t="s">
        <v>54</v>
      </c>
      <c r="B66" s="11" t="s">
        <v>25</v>
      </c>
      <c r="C66" s="11">
        <v>60</v>
      </c>
      <c r="D66" s="19">
        <v>308780.12999999995</v>
      </c>
    </row>
    <row r="67" spans="1:4" x14ac:dyDescent="0.25">
      <c r="A67" s="11" t="s">
        <v>55</v>
      </c>
      <c r="B67" s="11" t="s">
        <v>23</v>
      </c>
      <c r="C67" s="11">
        <v>1</v>
      </c>
      <c r="D67" s="19">
        <v>49500</v>
      </c>
    </row>
    <row r="68" spans="1:4" x14ac:dyDescent="0.25">
      <c r="A68" s="11" t="s">
        <v>55</v>
      </c>
      <c r="B68" s="11" t="s">
        <v>24</v>
      </c>
      <c r="C68" s="11">
        <v>2</v>
      </c>
      <c r="D68" s="19">
        <v>9000</v>
      </c>
    </row>
    <row r="69" spans="1:4" x14ac:dyDescent="0.25">
      <c r="A69" s="11" t="s">
        <v>55</v>
      </c>
      <c r="B69" s="11" t="s">
        <v>25</v>
      </c>
      <c r="C69" s="11">
        <v>1</v>
      </c>
      <c r="D69" s="19">
        <v>4100</v>
      </c>
    </row>
    <row r="70" spans="1:4" x14ac:dyDescent="0.25">
      <c r="A70" s="11" t="s">
        <v>56</v>
      </c>
      <c r="B70" s="11" t="s">
        <v>23</v>
      </c>
      <c r="C70" s="11">
        <v>52</v>
      </c>
      <c r="D70" s="19">
        <v>4842264.6900000004</v>
      </c>
    </row>
    <row r="71" spans="1:4" x14ac:dyDescent="0.25">
      <c r="A71" s="11" t="s">
        <v>56</v>
      </c>
      <c r="B71" s="11" t="s">
        <v>24</v>
      </c>
      <c r="C71" s="11">
        <v>8</v>
      </c>
      <c r="D71" s="19">
        <v>37219</v>
      </c>
    </row>
    <row r="72" spans="1:4" x14ac:dyDescent="0.25">
      <c r="A72" s="11" t="s">
        <v>56</v>
      </c>
      <c r="B72" s="11" t="s">
        <v>25</v>
      </c>
      <c r="C72" s="11">
        <v>422</v>
      </c>
      <c r="D72" s="19">
        <v>974542.45999999973</v>
      </c>
    </row>
    <row r="73" spans="1:4" x14ac:dyDescent="0.25">
      <c r="A73" s="11" t="s">
        <v>57</v>
      </c>
      <c r="B73" s="11" t="s">
        <v>23</v>
      </c>
      <c r="C73" s="11">
        <v>13</v>
      </c>
      <c r="D73" s="19">
        <v>460163.82</v>
      </c>
    </row>
    <row r="74" spans="1:4" x14ac:dyDescent="0.25">
      <c r="A74" s="11" t="s">
        <v>57</v>
      </c>
      <c r="B74" s="11" t="s">
        <v>24</v>
      </c>
      <c r="C74" s="11">
        <v>2</v>
      </c>
      <c r="D74" s="19">
        <v>7583</v>
      </c>
    </row>
    <row r="75" spans="1:4" x14ac:dyDescent="0.25">
      <c r="A75" s="11" t="s">
        <v>57</v>
      </c>
      <c r="B75" s="11" t="s">
        <v>25</v>
      </c>
      <c r="C75" s="11">
        <v>32</v>
      </c>
      <c r="D75" s="19">
        <v>234941.28999999998</v>
      </c>
    </row>
    <row r="76" spans="1:4" x14ac:dyDescent="0.25">
      <c r="A76" s="11" t="s">
        <v>58</v>
      </c>
      <c r="B76" s="11" t="s">
        <v>23</v>
      </c>
      <c r="C76" s="11">
        <v>2</v>
      </c>
      <c r="D76" s="19">
        <v>99487.180000000008</v>
      </c>
    </row>
    <row r="77" spans="1:4" x14ac:dyDescent="0.25">
      <c r="A77" s="11" t="s">
        <v>58</v>
      </c>
      <c r="B77" s="11" t="s">
        <v>25</v>
      </c>
      <c r="C77" s="11">
        <v>8</v>
      </c>
      <c r="D77" s="19">
        <v>22241.5</v>
      </c>
    </row>
    <row r="78" spans="1:4" x14ac:dyDescent="0.25">
      <c r="A78" s="20" t="s">
        <v>26</v>
      </c>
      <c r="B78" s="20"/>
      <c r="C78" s="20">
        <f>SUBTOTAL(109,C64:C77)</f>
        <v>620</v>
      </c>
      <c r="D78" s="21">
        <f>SUBTOTAL(109,D64:D77)</f>
        <v>7481466.2300000004</v>
      </c>
    </row>
  </sheetData>
  <mergeCells count="17">
    <mergeCell ref="R1:U1"/>
    <mergeCell ref="A8:V8"/>
    <mergeCell ref="B11:C11"/>
    <mergeCell ref="D11:E11"/>
    <mergeCell ref="F11:G11"/>
    <mergeCell ref="H11:I11"/>
    <mergeCell ref="J11:K11"/>
    <mergeCell ref="B33:C33"/>
    <mergeCell ref="D33:E33"/>
    <mergeCell ref="F33:G33"/>
    <mergeCell ref="H33:I33"/>
    <mergeCell ref="J33:K33"/>
    <mergeCell ref="B20:C20"/>
    <mergeCell ref="D20:E20"/>
    <mergeCell ref="F20:G20"/>
    <mergeCell ref="H20:I20"/>
    <mergeCell ref="J20:K20"/>
  </mergeCells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105A-0904-4736-9628-3A8E02C7BF15}">
  <dimension ref="A1:Q46"/>
  <sheetViews>
    <sheetView workbookViewId="0">
      <selection activeCell="S7" sqref="S7"/>
    </sheetView>
  </sheetViews>
  <sheetFormatPr baseColWidth="10" defaultRowHeight="15" x14ac:dyDescent="0.25"/>
  <cols>
    <col min="1" max="1" width="31.28515625" customWidth="1"/>
    <col min="4" max="4" width="13.7109375" bestFit="1" customWidth="1"/>
    <col min="7" max="7" width="22.5703125" bestFit="1" customWidth="1"/>
    <col min="9" max="9" width="12.140625" bestFit="1" customWidth="1"/>
  </cols>
  <sheetData>
    <row r="1" spans="1:17" s="8" customFormat="1" ht="48.75" customHeight="1" thickBot="1" x14ac:dyDescent="0.3">
      <c r="A1" s="1"/>
      <c r="B1" s="1"/>
      <c r="C1" s="2"/>
      <c r="D1" s="2"/>
      <c r="E1" s="3"/>
      <c r="F1" s="3"/>
      <c r="G1" s="4"/>
      <c r="H1" s="4"/>
      <c r="I1" s="4"/>
      <c r="J1" s="1"/>
      <c r="K1" s="1"/>
      <c r="L1" s="1"/>
      <c r="M1" s="1"/>
      <c r="N1" s="66" t="s">
        <v>0</v>
      </c>
      <c r="O1" s="66"/>
      <c r="P1" s="66"/>
      <c r="Q1" s="66"/>
    </row>
    <row r="2" spans="1:17" s="8" customFormat="1" ht="15" customHeight="1" x14ac:dyDescent="0.25">
      <c r="C2" s="9"/>
      <c r="D2" s="9"/>
      <c r="E2" s="10"/>
      <c r="F2" s="10"/>
      <c r="G2" s="11"/>
      <c r="H2" s="11"/>
      <c r="I2" s="11"/>
      <c r="J2" s="11"/>
      <c r="K2" s="12"/>
      <c r="L2" s="12"/>
      <c r="M2" s="13"/>
      <c r="N2" s="13"/>
      <c r="O2" s="13"/>
      <c r="P2" s="13"/>
      <c r="Q2" s="14"/>
    </row>
    <row r="3" spans="1:17" s="8" customFormat="1" ht="15" customHeight="1" x14ac:dyDescent="0.25">
      <c r="A3" s="59" t="s">
        <v>351</v>
      </c>
      <c r="B3" s="15"/>
      <c r="C3" s="9"/>
      <c r="D3" s="9"/>
      <c r="E3" s="10"/>
      <c r="F3" s="10"/>
      <c r="G3" s="11"/>
      <c r="H3" s="11"/>
      <c r="I3" s="11"/>
      <c r="J3" s="11"/>
      <c r="K3" s="12"/>
      <c r="L3" s="12"/>
      <c r="M3" s="13"/>
      <c r="N3" s="13"/>
      <c r="O3" s="13"/>
      <c r="P3" s="13"/>
      <c r="Q3" s="14"/>
    </row>
    <row r="4" spans="1:17" s="8" customFormat="1" ht="15" customHeight="1" x14ac:dyDescent="0.25">
      <c r="A4" s="16" t="s">
        <v>2</v>
      </c>
      <c r="B4" s="16"/>
      <c r="C4" s="9"/>
      <c r="D4" s="9"/>
      <c r="E4" s="10"/>
      <c r="F4" s="10"/>
      <c r="G4" s="11"/>
      <c r="H4" s="11"/>
      <c r="I4" s="11"/>
      <c r="J4" s="11"/>
      <c r="K4" s="12"/>
      <c r="L4" s="12"/>
      <c r="M4" s="13"/>
      <c r="N4" s="13"/>
      <c r="O4" s="13"/>
      <c r="P4" s="13"/>
      <c r="Q4" s="14"/>
    </row>
    <row r="5" spans="1:17" s="8" customFormat="1" ht="15" customHeight="1" x14ac:dyDescent="0.25">
      <c r="A5" s="15" t="s">
        <v>3</v>
      </c>
      <c r="B5" s="15"/>
      <c r="C5" s="9"/>
      <c r="D5" s="9"/>
      <c r="E5" s="10"/>
      <c r="F5" s="10"/>
      <c r="G5" s="11"/>
      <c r="H5" s="11"/>
      <c r="I5" s="11"/>
      <c r="J5" s="11"/>
      <c r="K5" s="12"/>
      <c r="L5" s="12"/>
      <c r="M5" s="13"/>
      <c r="N5" s="13"/>
      <c r="O5" s="13"/>
      <c r="P5" s="13"/>
      <c r="Q5" s="14"/>
    </row>
    <row r="8" spans="1:17" s="11" customFormat="1" ht="30" customHeight="1" x14ac:dyDescent="0.25">
      <c r="A8" s="75" t="s">
        <v>344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10" spans="1:17" s="11" customFormat="1" x14ac:dyDescent="0.25"/>
    <row r="11" spans="1:17" s="11" customFormat="1" x14ac:dyDescent="0.25"/>
    <row r="12" spans="1:17" s="11" customFormat="1" x14ac:dyDescent="0.25">
      <c r="A12" s="77" t="s">
        <v>350</v>
      </c>
      <c r="B12" s="79" t="s">
        <v>5</v>
      </c>
      <c r="C12" s="79"/>
      <c r="D12" s="79"/>
      <c r="E12" s="79" t="s">
        <v>6</v>
      </c>
      <c r="F12" s="79"/>
      <c r="G12" s="79"/>
      <c r="H12" s="79" t="s">
        <v>7</v>
      </c>
      <c r="I12" s="79"/>
      <c r="J12" s="79"/>
      <c r="K12" s="79" t="s">
        <v>8</v>
      </c>
      <c r="L12" s="79"/>
      <c r="M12" s="79"/>
      <c r="N12" s="79" t="s">
        <v>9</v>
      </c>
      <c r="O12" s="79"/>
      <c r="P12" s="79"/>
      <c r="Q12" s="79" t="s">
        <v>26</v>
      </c>
    </row>
    <row r="13" spans="1:17" s="11" customFormat="1" ht="15.75" thickBot="1" x14ac:dyDescent="0.3">
      <c r="A13" s="78" t="s">
        <v>345</v>
      </c>
      <c r="B13" s="60" t="s">
        <v>346</v>
      </c>
      <c r="C13" s="60" t="s">
        <v>343</v>
      </c>
      <c r="D13" s="60" t="s">
        <v>342</v>
      </c>
      <c r="E13" s="60" t="s">
        <v>346</v>
      </c>
      <c r="F13" s="60" t="s">
        <v>343</v>
      </c>
      <c r="G13" s="60" t="s">
        <v>342</v>
      </c>
      <c r="H13" s="60" t="s">
        <v>346</v>
      </c>
      <c r="I13" s="60" t="s">
        <v>343</v>
      </c>
      <c r="J13" s="60" t="s">
        <v>342</v>
      </c>
      <c r="K13" s="60" t="s">
        <v>346</v>
      </c>
      <c r="L13" s="60" t="s">
        <v>343</v>
      </c>
      <c r="M13" s="60" t="s">
        <v>342</v>
      </c>
      <c r="N13" s="60" t="s">
        <v>346</v>
      </c>
      <c r="O13" s="60" t="s">
        <v>343</v>
      </c>
      <c r="P13" s="60" t="s">
        <v>342</v>
      </c>
      <c r="Q13" s="80"/>
    </row>
    <row r="14" spans="1:17" s="11" customFormat="1" ht="15.75" thickTop="1" x14ac:dyDescent="0.25">
      <c r="A14" s="11" t="s">
        <v>38</v>
      </c>
      <c r="E14" s="11">
        <v>28</v>
      </c>
      <c r="F14" s="11">
        <v>12</v>
      </c>
      <c r="G14" s="11">
        <v>40</v>
      </c>
      <c r="H14" s="11">
        <v>2</v>
      </c>
      <c r="I14" s="11">
        <v>4</v>
      </c>
      <c r="J14" s="11">
        <v>6</v>
      </c>
      <c r="K14" s="11">
        <v>15</v>
      </c>
      <c r="L14" s="11">
        <v>6</v>
      </c>
      <c r="M14" s="11">
        <v>21</v>
      </c>
      <c r="N14" s="11">
        <v>47</v>
      </c>
      <c r="O14" s="11">
        <v>9</v>
      </c>
      <c r="P14" s="11">
        <v>56</v>
      </c>
      <c r="Q14" s="11">
        <v>123</v>
      </c>
    </row>
    <row r="15" spans="1:17" s="11" customFormat="1" x14ac:dyDescent="0.25">
      <c r="A15" s="63" t="s">
        <v>347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>
        <v>1</v>
      </c>
      <c r="O15" s="63"/>
      <c r="P15" s="63">
        <v>1</v>
      </c>
      <c r="Q15" s="63">
        <v>1</v>
      </c>
    </row>
    <row r="16" spans="1:17" s="11" customFormat="1" x14ac:dyDescent="0.25">
      <c r="A16" s="11" t="s">
        <v>40</v>
      </c>
      <c r="B16" s="11">
        <v>2</v>
      </c>
      <c r="C16" s="11">
        <v>1</v>
      </c>
      <c r="D16" s="11">
        <v>3</v>
      </c>
      <c r="F16" s="11">
        <v>1</v>
      </c>
      <c r="G16" s="11">
        <v>1</v>
      </c>
      <c r="K16" s="11">
        <v>1</v>
      </c>
      <c r="L16" s="11">
        <v>3</v>
      </c>
      <c r="M16" s="11">
        <v>4</v>
      </c>
      <c r="N16" s="11">
        <v>13</v>
      </c>
      <c r="O16" s="11">
        <v>1</v>
      </c>
      <c r="P16" s="11">
        <v>14</v>
      </c>
      <c r="Q16" s="11">
        <v>22</v>
      </c>
    </row>
    <row r="17" spans="1:17" s="11" customFormat="1" x14ac:dyDescent="0.25">
      <c r="A17" s="63" t="s">
        <v>41</v>
      </c>
      <c r="B17" s="63"/>
      <c r="C17" s="63"/>
      <c r="D17" s="63"/>
      <c r="E17" s="63">
        <v>1</v>
      </c>
      <c r="F17" s="63">
        <v>2</v>
      </c>
      <c r="G17" s="63">
        <v>3</v>
      </c>
      <c r="H17" s="63"/>
      <c r="I17" s="63">
        <v>1</v>
      </c>
      <c r="J17" s="63">
        <v>1</v>
      </c>
      <c r="K17" s="63">
        <v>4</v>
      </c>
      <c r="L17" s="63">
        <v>8</v>
      </c>
      <c r="M17" s="63">
        <v>12</v>
      </c>
      <c r="N17" s="63">
        <v>17</v>
      </c>
      <c r="O17" s="63">
        <v>4</v>
      </c>
      <c r="P17" s="63">
        <v>21</v>
      </c>
      <c r="Q17" s="63">
        <v>37</v>
      </c>
    </row>
    <row r="18" spans="1:17" s="11" customFormat="1" x14ac:dyDescent="0.25">
      <c r="A18" s="11" t="s">
        <v>42</v>
      </c>
      <c r="E18" s="11">
        <v>1</v>
      </c>
      <c r="G18" s="11">
        <v>1</v>
      </c>
      <c r="Q18" s="11">
        <v>1</v>
      </c>
    </row>
    <row r="19" spans="1:17" s="11" customFormat="1" x14ac:dyDescent="0.25">
      <c r="A19" s="63" t="s">
        <v>349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>
        <v>1</v>
      </c>
      <c r="O19" s="63"/>
      <c r="P19" s="63">
        <v>1</v>
      </c>
      <c r="Q19" s="63">
        <v>1</v>
      </c>
    </row>
    <row r="20" spans="1:17" s="11" customFormat="1" x14ac:dyDescent="0.25">
      <c r="A20" s="11" t="s">
        <v>43</v>
      </c>
      <c r="B20" s="11">
        <v>1</v>
      </c>
      <c r="D20" s="11">
        <v>1</v>
      </c>
      <c r="E20" s="11">
        <v>16</v>
      </c>
      <c r="F20" s="11">
        <v>12</v>
      </c>
      <c r="G20" s="11">
        <v>28</v>
      </c>
      <c r="H20" s="11">
        <v>3</v>
      </c>
      <c r="I20" s="11">
        <v>6</v>
      </c>
      <c r="J20" s="11">
        <v>9</v>
      </c>
      <c r="K20" s="11">
        <v>22</v>
      </c>
      <c r="L20" s="11">
        <v>12</v>
      </c>
      <c r="M20" s="11">
        <v>34</v>
      </c>
      <c r="N20" s="11">
        <v>46</v>
      </c>
      <c r="O20" s="11">
        <v>19</v>
      </c>
      <c r="P20" s="11">
        <v>65</v>
      </c>
      <c r="Q20" s="11">
        <v>137</v>
      </c>
    </row>
    <row r="21" spans="1:17" s="11" customFormat="1" ht="15.75" thickBot="1" x14ac:dyDescent="0.3">
      <c r="A21" s="64" t="s">
        <v>26</v>
      </c>
      <c r="B21" s="64">
        <v>3</v>
      </c>
      <c r="C21" s="64">
        <v>1</v>
      </c>
      <c r="D21" s="64">
        <v>4</v>
      </c>
      <c r="E21" s="64">
        <v>46</v>
      </c>
      <c r="F21" s="64">
        <v>27</v>
      </c>
      <c r="G21" s="64">
        <v>73</v>
      </c>
      <c r="H21" s="64">
        <v>5</v>
      </c>
      <c r="I21" s="64">
        <v>11</v>
      </c>
      <c r="J21" s="64">
        <v>16</v>
      </c>
      <c r="K21" s="64">
        <v>42</v>
      </c>
      <c r="L21" s="64">
        <v>29</v>
      </c>
      <c r="M21" s="64">
        <v>71</v>
      </c>
      <c r="N21" s="64">
        <v>125</v>
      </c>
      <c r="O21" s="64">
        <v>33</v>
      </c>
      <c r="P21" s="64">
        <v>158</v>
      </c>
      <c r="Q21" s="64">
        <v>322</v>
      </c>
    </row>
    <row r="22" spans="1:17" s="11" customFormat="1" ht="15.75" thickTop="1" x14ac:dyDescent="0.25"/>
    <row r="23" spans="1:17" s="11" customFormat="1" x14ac:dyDescent="0.25"/>
    <row r="24" spans="1:17" s="11" customFormat="1" x14ac:dyDescent="0.25"/>
    <row r="25" spans="1:17" s="11" customFormat="1" x14ac:dyDescent="0.25">
      <c r="A25" s="77" t="s">
        <v>352</v>
      </c>
      <c r="B25" s="79" t="s">
        <v>5</v>
      </c>
      <c r="C25" s="79"/>
      <c r="D25" s="79"/>
      <c r="E25" s="79" t="s">
        <v>6</v>
      </c>
      <c r="F25" s="79"/>
      <c r="G25" s="79"/>
      <c r="H25" s="79" t="s">
        <v>7</v>
      </c>
      <c r="I25" s="79"/>
      <c r="J25" s="79"/>
      <c r="K25" s="79" t="s">
        <v>8</v>
      </c>
      <c r="L25" s="79"/>
      <c r="M25" s="79"/>
      <c r="N25" s="79" t="s">
        <v>9</v>
      </c>
      <c r="O25" s="79"/>
      <c r="P25" s="79"/>
      <c r="Q25" s="79" t="s">
        <v>26</v>
      </c>
    </row>
    <row r="26" spans="1:17" s="11" customFormat="1" ht="15.75" thickBot="1" x14ac:dyDescent="0.3">
      <c r="A26" s="78" t="s">
        <v>345</v>
      </c>
      <c r="B26" s="60" t="s">
        <v>346</v>
      </c>
      <c r="C26" s="60" t="s">
        <v>343</v>
      </c>
      <c r="D26" s="60" t="s">
        <v>342</v>
      </c>
      <c r="E26" s="60" t="s">
        <v>346</v>
      </c>
      <c r="F26" s="60" t="s">
        <v>343</v>
      </c>
      <c r="G26" s="60" t="s">
        <v>342</v>
      </c>
      <c r="H26" s="60" t="s">
        <v>346</v>
      </c>
      <c r="I26" s="60" t="s">
        <v>343</v>
      </c>
      <c r="J26" s="60" t="s">
        <v>342</v>
      </c>
      <c r="K26" s="60" t="s">
        <v>346</v>
      </c>
      <c r="L26" s="60" t="s">
        <v>343</v>
      </c>
      <c r="M26" s="60" t="s">
        <v>342</v>
      </c>
      <c r="N26" s="60" t="s">
        <v>346</v>
      </c>
      <c r="O26" s="60" t="s">
        <v>343</v>
      </c>
      <c r="P26" s="60" t="s">
        <v>342</v>
      </c>
      <c r="Q26" s="80"/>
    </row>
    <row r="27" spans="1:17" s="11" customFormat="1" ht="15.75" thickTop="1" x14ac:dyDescent="0.25">
      <c r="A27" s="11" t="s">
        <v>38</v>
      </c>
      <c r="E27" s="11">
        <v>24</v>
      </c>
      <c r="F27" s="11">
        <v>11</v>
      </c>
      <c r="G27" s="11">
        <v>35</v>
      </c>
      <c r="H27" s="11">
        <v>2</v>
      </c>
      <c r="I27" s="11">
        <v>4</v>
      </c>
      <c r="J27" s="11">
        <v>6</v>
      </c>
      <c r="K27" s="11">
        <v>15</v>
      </c>
      <c r="L27" s="11">
        <v>5</v>
      </c>
      <c r="M27" s="11">
        <v>20</v>
      </c>
      <c r="N27" s="11">
        <v>41</v>
      </c>
      <c r="O27" s="11">
        <v>8</v>
      </c>
      <c r="P27" s="11">
        <v>49</v>
      </c>
      <c r="Q27" s="11">
        <v>110</v>
      </c>
    </row>
    <row r="28" spans="1:17" s="11" customFormat="1" ht="15.75" x14ac:dyDescent="0.25">
      <c r="A28" s="61" t="s">
        <v>40</v>
      </c>
      <c r="B28" s="63">
        <v>2</v>
      </c>
      <c r="C28" s="63">
        <v>1</v>
      </c>
      <c r="D28" s="63">
        <v>3</v>
      </c>
      <c r="E28" s="63"/>
      <c r="F28" s="63">
        <v>1</v>
      </c>
      <c r="G28" s="63">
        <v>1</v>
      </c>
      <c r="H28" s="63"/>
      <c r="I28" s="63"/>
      <c r="J28" s="63"/>
      <c r="K28" s="63">
        <v>1</v>
      </c>
      <c r="L28" s="63">
        <v>3</v>
      </c>
      <c r="M28" s="63">
        <v>4</v>
      </c>
      <c r="N28" s="63">
        <v>13</v>
      </c>
      <c r="O28" s="63">
        <v>1</v>
      </c>
      <c r="P28" s="63">
        <v>14</v>
      </c>
      <c r="Q28" s="63">
        <v>22</v>
      </c>
    </row>
    <row r="29" spans="1:17" s="11" customFormat="1" x14ac:dyDescent="0.25">
      <c r="A29" s="11" t="s">
        <v>41</v>
      </c>
      <c r="E29" s="11">
        <v>1</v>
      </c>
      <c r="F29" s="11">
        <v>1</v>
      </c>
      <c r="G29" s="11">
        <v>2</v>
      </c>
      <c r="I29" s="11">
        <v>1</v>
      </c>
      <c r="J29" s="11">
        <v>1</v>
      </c>
      <c r="K29" s="11">
        <v>4</v>
      </c>
      <c r="L29" s="11">
        <v>8</v>
      </c>
      <c r="M29" s="11">
        <v>12</v>
      </c>
      <c r="N29" s="11">
        <v>15</v>
      </c>
      <c r="O29" s="11">
        <v>4</v>
      </c>
      <c r="P29" s="11">
        <v>19</v>
      </c>
      <c r="Q29" s="11">
        <v>34</v>
      </c>
    </row>
    <row r="30" spans="1:17" s="11" customFormat="1" ht="15.75" x14ac:dyDescent="0.25">
      <c r="A30" s="61" t="s">
        <v>42</v>
      </c>
      <c r="B30" s="63"/>
      <c r="C30" s="63"/>
      <c r="D30" s="63"/>
      <c r="E30" s="63">
        <v>1</v>
      </c>
      <c r="F30" s="63"/>
      <c r="G30" s="63">
        <v>1</v>
      </c>
      <c r="H30" s="63"/>
      <c r="I30" s="63"/>
      <c r="J30" s="63"/>
      <c r="K30" s="63"/>
      <c r="L30" s="63"/>
      <c r="M30" s="63"/>
      <c r="N30" s="63"/>
      <c r="O30" s="63"/>
      <c r="P30" s="63"/>
      <c r="Q30" s="63">
        <v>1</v>
      </c>
    </row>
    <row r="31" spans="1:17" s="11" customFormat="1" x14ac:dyDescent="0.25">
      <c r="A31" s="11" t="s">
        <v>349</v>
      </c>
      <c r="N31" s="11">
        <v>1</v>
      </c>
      <c r="P31" s="11">
        <v>1</v>
      </c>
      <c r="Q31" s="11">
        <v>1</v>
      </c>
    </row>
    <row r="32" spans="1:17" s="11" customFormat="1" ht="15.75" x14ac:dyDescent="0.25">
      <c r="A32" s="61" t="s">
        <v>43</v>
      </c>
      <c r="B32" s="63">
        <v>1</v>
      </c>
      <c r="C32" s="63"/>
      <c r="D32" s="63">
        <v>1</v>
      </c>
      <c r="E32" s="63">
        <v>11</v>
      </c>
      <c r="F32" s="63">
        <v>11</v>
      </c>
      <c r="G32" s="63">
        <v>22</v>
      </c>
      <c r="H32" s="63">
        <v>3</v>
      </c>
      <c r="I32" s="63">
        <v>6</v>
      </c>
      <c r="J32" s="63">
        <v>9</v>
      </c>
      <c r="K32" s="63">
        <v>22</v>
      </c>
      <c r="L32" s="63">
        <v>11</v>
      </c>
      <c r="M32" s="63">
        <v>33</v>
      </c>
      <c r="N32" s="63">
        <v>40</v>
      </c>
      <c r="O32" s="63">
        <v>19</v>
      </c>
      <c r="P32" s="63">
        <v>59</v>
      </c>
      <c r="Q32" s="63">
        <v>124</v>
      </c>
    </row>
    <row r="33" spans="1:17" s="11" customFormat="1" ht="15.75" thickBot="1" x14ac:dyDescent="0.3">
      <c r="A33" s="62" t="s">
        <v>26</v>
      </c>
      <c r="B33" s="62">
        <v>3</v>
      </c>
      <c r="C33" s="62">
        <v>1</v>
      </c>
      <c r="D33" s="62">
        <v>4</v>
      </c>
      <c r="E33" s="62">
        <v>37</v>
      </c>
      <c r="F33" s="62">
        <v>24</v>
      </c>
      <c r="G33" s="62">
        <v>61</v>
      </c>
      <c r="H33" s="62">
        <v>5</v>
      </c>
      <c r="I33" s="62">
        <v>11</v>
      </c>
      <c r="J33" s="62">
        <v>16</v>
      </c>
      <c r="K33" s="62">
        <v>42</v>
      </c>
      <c r="L33" s="62">
        <v>27</v>
      </c>
      <c r="M33" s="62">
        <v>69</v>
      </c>
      <c r="N33" s="62">
        <v>110</v>
      </c>
      <c r="O33" s="62">
        <v>32</v>
      </c>
      <c r="P33" s="62">
        <v>142</v>
      </c>
      <c r="Q33" s="62">
        <v>292</v>
      </c>
    </row>
    <row r="34" spans="1:17" s="11" customFormat="1" ht="15.75" thickTop="1" x14ac:dyDescent="0.25"/>
    <row r="35" spans="1:17" s="11" customFormat="1" x14ac:dyDescent="0.25"/>
    <row r="36" spans="1:17" s="11" customFormat="1" x14ac:dyDescent="0.25"/>
    <row r="37" spans="1:17" ht="15" customHeight="1" x14ac:dyDescent="0.25">
      <c r="A37" s="77" t="s">
        <v>348</v>
      </c>
      <c r="B37" s="79" t="s">
        <v>6</v>
      </c>
      <c r="C37" s="79"/>
      <c r="D37" s="79"/>
      <c r="E37" s="79" t="s">
        <v>7</v>
      </c>
      <c r="F37" s="79"/>
      <c r="G37" s="79"/>
      <c r="H37" s="79" t="s">
        <v>8</v>
      </c>
      <c r="I37" s="79"/>
      <c r="J37" s="79"/>
      <c r="K37" s="79" t="s">
        <v>9</v>
      </c>
      <c r="L37" s="79"/>
      <c r="M37" s="79"/>
      <c r="N37" s="79" t="s">
        <v>26</v>
      </c>
    </row>
    <row r="38" spans="1:17" ht="15.75" thickBot="1" x14ac:dyDescent="0.3">
      <c r="A38" s="78"/>
      <c r="B38" s="60" t="s">
        <v>346</v>
      </c>
      <c r="C38" s="60" t="s">
        <v>343</v>
      </c>
      <c r="D38" s="60" t="s">
        <v>342</v>
      </c>
      <c r="E38" s="60" t="s">
        <v>346</v>
      </c>
      <c r="F38" s="60" t="s">
        <v>343</v>
      </c>
      <c r="G38" s="60" t="s">
        <v>342</v>
      </c>
      <c r="H38" s="60" t="s">
        <v>346</v>
      </c>
      <c r="I38" s="60" t="s">
        <v>343</v>
      </c>
      <c r="J38" s="60" t="s">
        <v>342</v>
      </c>
      <c r="K38" s="60" t="s">
        <v>346</v>
      </c>
      <c r="L38" s="60" t="s">
        <v>343</v>
      </c>
      <c r="M38" s="60" t="s">
        <v>342</v>
      </c>
      <c r="N38" s="80"/>
    </row>
    <row r="39" spans="1:17" ht="15.75" thickTop="1" x14ac:dyDescent="0.25">
      <c r="A39" s="11" t="s">
        <v>38</v>
      </c>
      <c r="B39" s="11">
        <v>12</v>
      </c>
      <c r="C39" s="11">
        <v>3</v>
      </c>
      <c r="D39" s="11">
        <v>15</v>
      </c>
      <c r="E39" s="11"/>
      <c r="F39" s="11">
        <v>2</v>
      </c>
      <c r="G39" s="11">
        <v>2</v>
      </c>
      <c r="H39" s="11">
        <v>1</v>
      </c>
      <c r="I39" s="11">
        <v>1</v>
      </c>
      <c r="J39" s="11">
        <v>2</v>
      </c>
      <c r="K39" s="11">
        <v>26</v>
      </c>
      <c r="L39" s="11">
        <v>2</v>
      </c>
      <c r="M39" s="11">
        <v>28</v>
      </c>
      <c r="N39" s="11">
        <v>47</v>
      </c>
    </row>
    <row r="40" spans="1:17" x14ac:dyDescent="0.25">
      <c r="A40" s="63" t="s">
        <v>347</v>
      </c>
      <c r="B40" s="63"/>
      <c r="C40" s="63"/>
      <c r="D40" s="63"/>
      <c r="E40" s="63"/>
      <c r="F40" s="63"/>
      <c r="G40" s="63"/>
      <c r="H40" s="63"/>
      <c r="I40" s="63"/>
      <c r="J40" s="63"/>
      <c r="K40" s="63">
        <v>1</v>
      </c>
      <c r="L40" s="63"/>
      <c r="M40" s="63">
        <v>1</v>
      </c>
      <c r="N40" s="63">
        <v>1</v>
      </c>
    </row>
    <row r="41" spans="1:17" x14ac:dyDescent="0.25">
      <c r="A41" s="11" t="s">
        <v>40</v>
      </c>
      <c r="B41" s="11"/>
      <c r="C41" s="11"/>
      <c r="D41" s="11"/>
      <c r="E41" s="11"/>
      <c r="F41" s="11"/>
      <c r="G41" s="11"/>
      <c r="H41" s="11"/>
      <c r="I41" s="11"/>
      <c r="J41" s="11"/>
      <c r="K41" s="11">
        <v>2</v>
      </c>
      <c r="L41" s="11"/>
      <c r="M41" s="11">
        <v>2</v>
      </c>
      <c r="N41" s="11">
        <v>2</v>
      </c>
    </row>
    <row r="42" spans="1:17" x14ac:dyDescent="0.25">
      <c r="A42" s="63" t="s">
        <v>41</v>
      </c>
      <c r="B42" s="63"/>
      <c r="C42" s="63">
        <v>1</v>
      </c>
      <c r="D42" s="63">
        <v>1</v>
      </c>
      <c r="E42" s="63"/>
      <c r="F42" s="63"/>
      <c r="G42" s="63"/>
      <c r="H42" s="63"/>
      <c r="I42" s="63">
        <v>1</v>
      </c>
      <c r="J42" s="63">
        <v>1</v>
      </c>
      <c r="K42" s="63">
        <v>5</v>
      </c>
      <c r="L42" s="63"/>
      <c r="M42" s="63">
        <v>5</v>
      </c>
      <c r="N42" s="63">
        <v>7</v>
      </c>
    </row>
    <row r="43" spans="1:17" x14ac:dyDescent="0.25">
      <c r="A43" s="11" t="s">
        <v>42</v>
      </c>
      <c r="B43" s="11">
        <v>1</v>
      </c>
      <c r="C43" s="11"/>
      <c r="D43" s="11">
        <v>1</v>
      </c>
      <c r="E43" s="11"/>
      <c r="F43" s="11"/>
      <c r="G43" s="11"/>
      <c r="H43" s="11"/>
      <c r="I43" s="11"/>
      <c r="J43" s="11"/>
      <c r="K43" s="11"/>
      <c r="L43" s="11"/>
      <c r="M43" s="11"/>
      <c r="N43" s="11">
        <v>1</v>
      </c>
    </row>
    <row r="44" spans="1:17" x14ac:dyDescent="0.25">
      <c r="A44" s="63" t="s">
        <v>43</v>
      </c>
      <c r="B44" s="63">
        <v>8</v>
      </c>
      <c r="C44" s="63">
        <v>3</v>
      </c>
      <c r="D44" s="63">
        <v>11</v>
      </c>
      <c r="E44" s="63">
        <v>1</v>
      </c>
      <c r="F44" s="63">
        <v>2</v>
      </c>
      <c r="G44" s="63">
        <v>3</v>
      </c>
      <c r="H44" s="63">
        <v>3</v>
      </c>
      <c r="I44" s="63">
        <v>1</v>
      </c>
      <c r="J44" s="63">
        <v>4</v>
      </c>
      <c r="K44" s="63">
        <v>16</v>
      </c>
      <c r="L44" s="63"/>
      <c r="M44" s="63">
        <v>16</v>
      </c>
      <c r="N44" s="63">
        <v>34</v>
      </c>
    </row>
    <row r="45" spans="1:17" ht="15.75" thickBot="1" x14ac:dyDescent="0.3">
      <c r="A45" s="62" t="s">
        <v>26</v>
      </c>
      <c r="B45" s="62">
        <v>21</v>
      </c>
      <c r="C45" s="62">
        <v>7</v>
      </c>
      <c r="D45" s="62">
        <v>28</v>
      </c>
      <c r="E45" s="62">
        <v>1</v>
      </c>
      <c r="F45" s="62">
        <v>4</v>
      </c>
      <c r="G45" s="62">
        <v>5</v>
      </c>
      <c r="H45" s="62">
        <v>4</v>
      </c>
      <c r="I45" s="62">
        <v>3</v>
      </c>
      <c r="J45" s="62">
        <v>7</v>
      </c>
      <c r="K45" s="62">
        <v>50</v>
      </c>
      <c r="L45" s="62">
        <v>2</v>
      </c>
      <c r="M45" s="62">
        <v>52</v>
      </c>
      <c r="N45" s="62">
        <v>92</v>
      </c>
    </row>
    <row r="46" spans="1:17" ht="15.75" thickTop="1" x14ac:dyDescent="0.25"/>
  </sheetData>
  <mergeCells count="22">
    <mergeCell ref="N1:Q1"/>
    <mergeCell ref="A8:Q8"/>
    <mergeCell ref="K12:M12"/>
    <mergeCell ref="N12:P12"/>
    <mergeCell ref="Q12:Q13"/>
    <mergeCell ref="N25:P25"/>
    <mergeCell ref="Q25:Q26"/>
    <mergeCell ref="B37:D37"/>
    <mergeCell ref="E37:G37"/>
    <mergeCell ref="H37:J37"/>
    <mergeCell ref="K37:M37"/>
    <mergeCell ref="N37:N38"/>
    <mergeCell ref="B25:D25"/>
    <mergeCell ref="E25:G25"/>
    <mergeCell ref="H25:J25"/>
    <mergeCell ref="K25:M25"/>
    <mergeCell ref="A37:A38"/>
    <mergeCell ref="B12:D12"/>
    <mergeCell ref="E12:G12"/>
    <mergeCell ref="A12:A13"/>
    <mergeCell ref="H12:J12"/>
    <mergeCell ref="A25:A2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BAE6F-7FCA-4DF3-97F4-8271A217212C}">
  <dimension ref="A1:R206"/>
  <sheetViews>
    <sheetView workbookViewId="0">
      <selection activeCell="E5" sqref="E5"/>
    </sheetView>
  </sheetViews>
  <sheetFormatPr baseColWidth="10" defaultRowHeight="15" x14ac:dyDescent="0.25"/>
  <cols>
    <col min="1" max="1" width="38.42578125" style="11" customWidth="1"/>
    <col min="2" max="2" width="38.7109375" style="11" customWidth="1"/>
    <col min="3" max="3" width="19" style="11" customWidth="1"/>
    <col min="4" max="4" width="24.28515625" style="11" customWidth="1"/>
    <col min="5" max="5" width="18.28515625" style="11" customWidth="1"/>
    <col min="6" max="6" width="13.140625" style="11" bestFit="1" customWidth="1"/>
    <col min="7" max="7" width="17.85546875" style="11" customWidth="1"/>
    <col min="8" max="8" width="26.5703125" style="11" customWidth="1"/>
    <col min="9" max="9" width="77" style="11" bestFit="1" customWidth="1"/>
    <col min="10" max="10" width="16" style="11" customWidth="1"/>
    <col min="11" max="11" width="19.140625" style="11" customWidth="1"/>
    <col min="12" max="12" width="13.140625" style="11" bestFit="1" customWidth="1"/>
    <col min="13" max="13" width="11.42578125" style="11"/>
    <col min="14" max="14" width="33.85546875" style="11" customWidth="1"/>
    <col min="15" max="17" width="11.42578125" style="11"/>
    <col min="18" max="18" width="19.140625" style="11" customWidth="1"/>
    <col min="19" max="16384" width="11.42578125" style="11"/>
  </cols>
  <sheetData>
    <row r="1" spans="1:18" s="8" customFormat="1" ht="48.75" customHeight="1" thickBot="1" x14ac:dyDescent="0.3">
      <c r="A1" s="1"/>
      <c r="B1" s="1"/>
      <c r="C1" s="2"/>
      <c r="D1" s="2"/>
      <c r="E1" s="3"/>
      <c r="F1" s="3"/>
      <c r="G1" s="4"/>
      <c r="H1" s="4"/>
      <c r="I1" s="66" t="s">
        <v>0</v>
      </c>
      <c r="J1" s="66"/>
      <c r="K1" s="66"/>
      <c r="L1" s="66"/>
      <c r="M1" s="66"/>
      <c r="N1" s="66"/>
      <c r="O1" s="66"/>
      <c r="P1" s="66"/>
      <c r="Q1" s="6"/>
      <c r="R1" s="6"/>
    </row>
    <row r="2" spans="1:18" s="8" customFormat="1" ht="15" customHeight="1" x14ac:dyDescent="0.25">
      <c r="C2" s="9"/>
      <c r="D2" s="9"/>
      <c r="E2" s="10"/>
      <c r="F2" s="10"/>
      <c r="G2" s="11"/>
      <c r="H2" s="11"/>
      <c r="I2" s="11"/>
      <c r="J2" s="12"/>
      <c r="K2" s="12"/>
      <c r="L2" s="13"/>
      <c r="M2" s="13"/>
      <c r="N2" s="13"/>
      <c r="O2" s="13"/>
      <c r="P2" s="14"/>
      <c r="Q2" s="14"/>
      <c r="R2" s="14"/>
    </row>
    <row r="3" spans="1:18" s="8" customFormat="1" ht="15" customHeight="1" x14ac:dyDescent="0.25">
      <c r="A3" s="15" t="s">
        <v>1</v>
      </c>
      <c r="B3" s="15"/>
      <c r="C3" s="9"/>
      <c r="D3" s="9"/>
      <c r="E3" s="10"/>
      <c r="F3" s="10"/>
      <c r="G3" s="11"/>
      <c r="H3" s="11"/>
      <c r="I3" s="11"/>
      <c r="J3" s="12"/>
      <c r="K3" s="12"/>
      <c r="L3" s="13"/>
      <c r="M3" s="13"/>
      <c r="N3" s="13"/>
      <c r="O3" s="13"/>
      <c r="P3" s="14"/>
      <c r="Q3" s="14"/>
      <c r="R3" s="14"/>
    </row>
    <row r="4" spans="1:18" s="8" customFormat="1" ht="15" customHeight="1" x14ac:dyDescent="0.25">
      <c r="A4" s="16" t="s">
        <v>2</v>
      </c>
      <c r="B4" s="16"/>
      <c r="C4" s="9"/>
      <c r="D4" s="9"/>
      <c r="E4" s="10"/>
      <c r="F4" s="10"/>
      <c r="G4" s="11"/>
      <c r="H4" s="11"/>
      <c r="I4" s="11"/>
      <c r="J4" s="12"/>
      <c r="K4" s="12"/>
      <c r="L4" s="13"/>
      <c r="M4" s="13"/>
      <c r="N4" s="13"/>
      <c r="O4" s="13"/>
      <c r="P4" s="14"/>
      <c r="Q4" s="14"/>
      <c r="R4" s="14"/>
    </row>
    <row r="5" spans="1:18" s="8" customFormat="1" ht="15" customHeight="1" x14ac:dyDescent="0.25">
      <c r="A5" s="15" t="s">
        <v>3</v>
      </c>
      <c r="B5" s="15"/>
      <c r="C5" s="9"/>
      <c r="D5" s="9"/>
      <c r="E5" s="10"/>
      <c r="F5" s="10"/>
      <c r="G5" s="11"/>
      <c r="H5" s="11"/>
      <c r="I5" s="11"/>
      <c r="J5" s="12"/>
      <c r="K5" s="12"/>
      <c r="L5" s="13"/>
      <c r="M5" s="13"/>
      <c r="N5" s="13"/>
      <c r="O5" s="13"/>
      <c r="P5" s="14"/>
      <c r="Q5" s="14"/>
      <c r="R5" s="14"/>
    </row>
    <row r="8" spans="1:18" ht="30" customHeight="1" x14ac:dyDescent="0.25">
      <c r="A8" s="75" t="s">
        <v>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12" spans="1:18" x14ac:dyDescent="0.25">
      <c r="A12" s="22" t="s">
        <v>59</v>
      </c>
      <c r="G12" s="23"/>
      <c r="H12" s="24" t="s">
        <v>60</v>
      </c>
      <c r="M12" s="81" t="s">
        <v>61</v>
      </c>
      <c r="N12" s="81"/>
    </row>
    <row r="13" spans="1:18" x14ac:dyDescent="0.25">
      <c r="A13" s="11" t="s">
        <v>62</v>
      </c>
      <c r="B13" s="11" t="s">
        <v>63</v>
      </c>
      <c r="C13" s="11" t="s">
        <v>28</v>
      </c>
      <c r="D13" s="11" t="s">
        <v>29</v>
      </c>
      <c r="E13" s="11" t="s">
        <v>26</v>
      </c>
      <c r="F13" s="11" t="s">
        <v>64</v>
      </c>
      <c r="H13" s="11" t="s">
        <v>65</v>
      </c>
      <c r="I13" s="11" t="s">
        <v>66</v>
      </c>
      <c r="J13" s="11" t="s">
        <v>11</v>
      </c>
      <c r="K13" s="11" t="s">
        <v>67</v>
      </c>
      <c r="M13" s="11" t="s">
        <v>65</v>
      </c>
      <c r="N13" s="11" t="s">
        <v>66</v>
      </c>
      <c r="O13" s="11" t="s">
        <v>28</v>
      </c>
      <c r="P13" s="11" t="s">
        <v>29</v>
      </c>
      <c r="Q13" s="11" t="s">
        <v>26</v>
      </c>
      <c r="R13" s="11" t="s">
        <v>67</v>
      </c>
    </row>
    <row r="14" spans="1:18" x14ac:dyDescent="0.25">
      <c r="A14" s="11" t="s">
        <v>68</v>
      </c>
      <c r="B14" s="11" t="s">
        <v>69</v>
      </c>
      <c r="C14" s="11">
        <v>11</v>
      </c>
      <c r="E14" s="11">
        <v>11</v>
      </c>
      <c r="F14" s="19">
        <v>163617</v>
      </c>
      <c r="H14" s="11" t="s">
        <v>70</v>
      </c>
      <c r="I14" s="11" t="s">
        <v>71</v>
      </c>
      <c r="J14" s="11">
        <v>1</v>
      </c>
      <c r="K14" s="19">
        <v>21500</v>
      </c>
      <c r="L14" s="19"/>
      <c r="M14" s="11" t="s">
        <v>70</v>
      </c>
      <c r="N14" s="11" t="s">
        <v>71</v>
      </c>
      <c r="O14" s="11">
        <v>1</v>
      </c>
      <c r="Q14" s="11">
        <f>SUM(Tabla17[[#This Row],[Homes]:[Mulleres]])</f>
        <v>1</v>
      </c>
      <c r="R14" s="19">
        <v>21500</v>
      </c>
    </row>
    <row r="15" spans="1:18" x14ac:dyDescent="0.25">
      <c r="A15" s="11" t="s">
        <v>68</v>
      </c>
      <c r="B15" s="11" t="s">
        <v>72</v>
      </c>
      <c r="C15" s="11">
        <v>72</v>
      </c>
      <c r="D15" s="11">
        <v>49</v>
      </c>
      <c r="E15" s="11">
        <v>121</v>
      </c>
      <c r="F15" s="19">
        <v>80848.800000000003</v>
      </c>
      <c r="H15" s="11" t="s">
        <v>73</v>
      </c>
      <c r="I15" s="11" t="s">
        <v>74</v>
      </c>
      <c r="J15" s="11">
        <v>3</v>
      </c>
      <c r="K15" s="19">
        <v>142950</v>
      </c>
      <c r="L15" s="19"/>
      <c r="M15" s="11" t="s">
        <v>73</v>
      </c>
      <c r="N15" s="11" t="s">
        <v>74</v>
      </c>
      <c r="O15" s="11">
        <v>1</v>
      </c>
      <c r="P15" s="11">
        <v>1</v>
      </c>
      <c r="Q15" s="11">
        <f>SUM(Tabla17[[#This Row],[Homes]:[Mulleres]])</f>
        <v>2</v>
      </c>
      <c r="R15" s="19">
        <v>142950</v>
      </c>
    </row>
    <row r="16" spans="1:18" x14ac:dyDescent="0.25">
      <c r="A16" s="11" t="s">
        <v>68</v>
      </c>
      <c r="B16" s="11" t="s">
        <v>75</v>
      </c>
      <c r="C16" s="11">
        <v>106</v>
      </c>
      <c r="D16" s="11">
        <v>18</v>
      </c>
      <c r="E16" s="11">
        <v>124</v>
      </c>
      <c r="F16" s="19">
        <v>572763.13000000012</v>
      </c>
      <c r="H16" s="11" t="s">
        <v>76</v>
      </c>
      <c r="I16" s="11" t="s">
        <v>77</v>
      </c>
      <c r="J16" s="11">
        <v>10</v>
      </c>
      <c r="K16" s="19">
        <v>43826</v>
      </c>
      <c r="L16" s="19"/>
      <c r="M16" s="11" t="s">
        <v>76</v>
      </c>
      <c r="N16" s="11" t="s">
        <v>77</v>
      </c>
      <c r="O16" s="11">
        <v>3</v>
      </c>
      <c r="P16" s="11">
        <v>1</v>
      </c>
      <c r="Q16" s="11">
        <f>SUM(Tabla17[[#This Row],[Homes]:[Mulleres]])</f>
        <v>4</v>
      </c>
      <c r="R16" s="19">
        <v>43826</v>
      </c>
    </row>
    <row r="17" spans="1:18" x14ac:dyDescent="0.25">
      <c r="A17" s="11" t="s">
        <v>68</v>
      </c>
      <c r="B17" s="11" t="s">
        <v>78</v>
      </c>
      <c r="C17" s="11">
        <v>5</v>
      </c>
      <c r="D17" s="11">
        <v>1</v>
      </c>
      <c r="E17" s="11">
        <v>6</v>
      </c>
      <c r="F17" s="19">
        <v>44792.35</v>
      </c>
      <c r="H17" s="11" t="s">
        <v>79</v>
      </c>
      <c r="I17" s="11" t="s">
        <v>80</v>
      </c>
      <c r="J17" s="11">
        <v>1</v>
      </c>
      <c r="K17" s="19">
        <v>2000</v>
      </c>
      <c r="L17" s="19"/>
      <c r="M17" s="11" t="s">
        <v>79</v>
      </c>
      <c r="N17" s="11" t="s">
        <v>80</v>
      </c>
      <c r="O17" s="11">
        <v>1</v>
      </c>
      <c r="Q17" s="11">
        <f>SUM(Tabla17[[#This Row],[Homes]:[Mulleres]])</f>
        <v>1</v>
      </c>
      <c r="R17" s="19">
        <v>2000</v>
      </c>
    </row>
    <row r="18" spans="1:18" x14ac:dyDescent="0.25">
      <c r="A18" s="11" t="s">
        <v>68</v>
      </c>
      <c r="B18" s="11" t="s">
        <v>81</v>
      </c>
      <c r="D18" s="11">
        <v>1</v>
      </c>
      <c r="E18" s="11">
        <v>1</v>
      </c>
      <c r="F18" s="19">
        <v>3000</v>
      </c>
      <c r="H18" s="11" t="s">
        <v>82</v>
      </c>
      <c r="I18" s="11" t="s">
        <v>83</v>
      </c>
      <c r="J18" s="11">
        <v>3</v>
      </c>
      <c r="K18" s="19">
        <v>7266</v>
      </c>
      <c r="L18" s="19"/>
      <c r="M18" s="11" t="s">
        <v>82</v>
      </c>
      <c r="N18" s="11" t="s">
        <v>83</v>
      </c>
      <c r="O18" s="11">
        <v>2</v>
      </c>
      <c r="Q18" s="11">
        <f>SUM(Tabla17[[#This Row],[Homes]:[Mulleres]])</f>
        <v>2</v>
      </c>
      <c r="R18" s="19">
        <v>7266</v>
      </c>
    </row>
    <row r="19" spans="1:18" x14ac:dyDescent="0.25">
      <c r="A19" s="11" t="s">
        <v>68</v>
      </c>
      <c r="B19" s="11" t="s">
        <v>84</v>
      </c>
      <c r="D19" s="11">
        <v>4</v>
      </c>
      <c r="E19" s="11">
        <v>4</v>
      </c>
      <c r="F19" s="19">
        <v>7078</v>
      </c>
      <c r="H19" s="11" t="s">
        <v>85</v>
      </c>
      <c r="I19" s="11" t="s">
        <v>86</v>
      </c>
      <c r="J19" s="11">
        <v>1</v>
      </c>
      <c r="K19" s="19">
        <v>7200</v>
      </c>
      <c r="L19" s="19"/>
      <c r="M19" s="11" t="s">
        <v>85</v>
      </c>
      <c r="N19" s="11" t="s">
        <v>86</v>
      </c>
      <c r="O19" s="11">
        <v>1</v>
      </c>
      <c r="Q19" s="11">
        <f>SUM(Tabla17[[#This Row],[Homes]:[Mulleres]])</f>
        <v>1</v>
      </c>
      <c r="R19" s="19">
        <v>7200</v>
      </c>
    </row>
    <row r="20" spans="1:18" x14ac:dyDescent="0.25">
      <c r="A20" s="11" t="s">
        <v>68</v>
      </c>
      <c r="B20" s="11" t="s">
        <v>87</v>
      </c>
      <c r="C20" s="11">
        <v>4</v>
      </c>
      <c r="E20" s="11">
        <v>4</v>
      </c>
      <c r="F20" s="19">
        <v>69351.240000000005</v>
      </c>
      <c r="H20" s="11" t="s">
        <v>88</v>
      </c>
      <c r="I20" s="11" t="s">
        <v>89</v>
      </c>
      <c r="J20" s="11">
        <v>2</v>
      </c>
      <c r="K20" s="19">
        <v>23542.76</v>
      </c>
      <c r="L20" s="19"/>
      <c r="M20" s="11" t="s">
        <v>88</v>
      </c>
      <c r="N20" s="11" t="s">
        <v>89</v>
      </c>
      <c r="P20" s="11">
        <v>1</v>
      </c>
      <c r="Q20" s="11">
        <f>SUM(Tabla17[[#This Row],[Homes]:[Mulleres]])</f>
        <v>1</v>
      </c>
      <c r="R20" s="19">
        <v>23542.76</v>
      </c>
    </row>
    <row r="21" spans="1:18" x14ac:dyDescent="0.25">
      <c r="A21" s="11" t="s">
        <v>90</v>
      </c>
      <c r="B21" s="11" t="s">
        <v>91</v>
      </c>
      <c r="C21" s="11">
        <v>11</v>
      </c>
      <c r="D21" s="11">
        <v>1</v>
      </c>
      <c r="E21" s="11">
        <v>12</v>
      </c>
      <c r="F21" s="19">
        <v>72326</v>
      </c>
      <c r="H21" s="11" t="s">
        <v>92</v>
      </c>
      <c r="I21" s="11" t="s">
        <v>93</v>
      </c>
      <c r="J21" s="11">
        <v>1</v>
      </c>
      <c r="K21" s="19">
        <v>14250</v>
      </c>
      <c r="L21" s="19"/>
      <c r="M21" s="11" t="s">
        <v>92</v>
      </c>
      <c r="N21" s="11" t="s">
        <v>93</v>
      </c>
      <c r="O21" s="11">
        <v>1</v>
      </c>
      <c r="Q21" s="11">
        <f>SUM(Tabla17[[#This Row],[Homes]:[Mulleres]])</f>
        <v>1</v>
      </c>
      <c r="R21" s="19">
        <v>14250</v>
      </c>
    </row>
    <row r="22" spans="1:18" x14ac:dyDescent="0.25">
      <c r="A22" s="11" t="s">
        <v>90</v>
      </c>
      <c r="B22" s="11" t="s">
        <v>94</v>
      </c>
      <c r="C22" s="11">
        <v>3</v>
      </c>
      <c r="E22" s="11">
        <v>3</v>
      </c>
      <c r="F22" s="19">
        <v>3361.5</v>
      </c>
      <c r="H22" s="11" t="s">
        <v>95</v>
      </c>
      <c r="I22" s="11" t="s">
        <v>96</v>
      </c>
      <c r="J22" s="11">
        <v>2</v>
      </c>
      <c r="K22" s="19">
        <v>1064.45</v>
      </c>
      <c r="L22" s="19"/>
      <c r="M22" s="11" t="s">
        <v>95</v>
      </c>
      <c r="N22" s="11" t="s">
        <v>96</v>
      </c>
      <c r="P22" s="11">
        <v>1</v>
      </c>
      <c r="Q22" s="11">
        <f>SUM(Tabla17[[#This Row],[Homes]:[Mulleres]])</f>
        <v>1</v>
      </c>
      <c r="R22" s="19">
        <v>1064.45</v>
      </c>
    </row>
    <row r="23" spans="1:18" x14ac:dyDescent="0.25">
      <c r="A23" s="11" t="s">
        <v>90</v>
      </c>
      <c r="B23" s="11" t="s">
        <v>97</v>
      </c>
      <c r="C23" s="11">
        <v>8</v>
      </c>
      <c r="D23" s="11">
        <v>4</v>
      </c>
      <c r="E23" s="11">
        <v>12</v>
      </c>
      <c r="F23" s="19">
        <v>67894.28</v>
      </c>
      <c r="H23" s="11" t="s">
        <v>98</v>
      </c>
      <c r="I23" s="11" t="s">
        <v>99</v>
      </c>
      <c r="J23" s="11">
        <v>11</v>
      </c>
      <c r="K23" s="19">
        <v>79890</v>
      </c>
      <c r="L23" s="19"/>
      <c r="M23" s="11" t="s">
        <v>98</v>
      </c>
      <c r="N23" s="11" t="s">
        <v>99</v>
      </c>
      <c r="O23" s="11">
        <v>4</v>
      </c>
      <c r="P23" s="11">
        <v>3</v>
      </c>
      <c r="Q23" s="11">
        <f>SUM(Tabla17[[#This Row],[Homes]:[Mulleres]])</f>
        <v>7</v>
      </c>
      <c r="R23" s="19">
        <v>79890</v>
      </c>
    </row>
    <row r="24" spans="1:18" x14ac:dyDescent="0.25">
      <c r="A24" s="11" t="s">
        <v>90</v>
      </c>
      <c r="B24" s="11" t="s">
        <v>100</v>
      </c>
      <c r="C24" s="11">
        <v>20</v>
      </c>
      <c r="D24" s="11">
        <v>4</v>
      </c>
      <c r="E24" s="11">
        <v>24</v>
      </c>
      <c r="F24" s="19">
        <v>39931.630000000005</v>
      </c>
      <c r="H24" s="11" t="s">
        <v>101</v>
      </c>
      <c r="I24" s="11" t="s">
        <v>102</v>
      </c>
      <c r="J24" s="11">
        <v>91</v>
      </c>
      <c r="K24" s="19">
        <v>295178.39</v>
      </c>
      <c r="L24" s="19"/>
      <c r="M24" s="11" t="s">
        <v>101</v>
      </c>
      <c r="N24" s="11" t="s">
        <v>102</v>
      </c>
      <c r="O24" s="11">
        <v>2</v>
      </c>
      <c r="P24" s="11">
        <v>1</v>
      </c>
      <c r="Q24" s="11">
        <f>SUM(Tabla17[[#This Row],[Homes]:[Mulleres]])</f>
        <v>3</v>
      </c>
      <c r="R24" s="19">
        <v>295178.39</v>
      </c>
    </row>
    <row r="25" spans="1:18" x14ac:dyDescent="0.25">
      <c r="A25" s="11" t="s">
        <v>90</v>
      </c>
      <c r="B25" s="11" t="s">
        <v>103</v>
      </c>
      <c r="C25" s="11">
        <v>1</v>
      </c>
      <c r="E25" s="11">
        <v>1</v>
      </c>
      <c r="F25" s="19">
        <v>1400</v>
      </c>
      <c r="H25" s="11" t="s">
        <v>104</v>
      </c>
      <c r="I25" s="11" t="s">
        <v>105</v>
      </c>
      <c r="J25" s="11">
        <v>1</v>
      </c>
      <c r="K25" s="19">
        <v>7345</v>
      </c>
      <c r="L25" s="19"/>
      <c r="M25" s="11" t="s">
        <v>104</v>
      </c>
      <c r="N25" s="11" t="s">
        <v>105</v>
      </c>
      <c r="P25" s="11">
        <v>1</v>
      </c>
      <c r="Q25" s="11">
        <f>SUM(Tabla17[[#This Row],[Homes]:[Mulleres]])</f>
        <v>1</v>
      </c>
      <c r="R25" s="19">
        <v>7345</v>
      </c>
    </row>
    <row r="26" spans="1:18" x14ac:dyDescent="0.25">
      <c r="A26" s="11" t="s">
        <v>106</v>
      </c>
      <c r="B26" s="11" t="s">
        <v>107</v>
      </c>
      <c r="C26" s="11">
        <v>24</v>
      </c>
      <c r="D26" s="11">
        <v>7</v>
      </c>
      <c r="E26" s="11">
        <v>31</v>
      </c>
      <c r="F26" s="19">
        <v>250721.9</v>
      </c>
      <c r="H26" s="11" t="s">
        <v>108</v>
      </c>
      <c r="I26" s="11" t="s">
        <v>109</v>
      </c>
      <c r="J26" s="11">
        <v>1</v>
      </c>
      <c r="K26" s="19">
        <v>850</v>
      </c>
      <c r="L26" s="19"/>
      <c r="M26" s="11" t="s">
        <v>108</v>
      </c>
      <c r="N26" s="11" t="s">
        <v>109</v>
      </c>
      <c r="O26" s="11">
        <v>1</v>
      </c>
      <c r="Q26" s="11">
        <f>SUM(Tabla17[[#This Row],[Homes]:[Mulleres]])</f>
        <v>1</v>
      </c>
      <c r="R26" s="19">
        <v>850</v>
      </c>
    </row>
    <row r="27" spans="1:18" x14ac:dyDescent="0.25">
      <c r="A27" s="11" t="s">
        <v>106</v>
      </c>
      <c r="B27" s="11" t="s">
        <v>110</v>
      </c>
      <c r="C27" s="11">
        <v>114</v>
      </c>
      <c r="D27" s="11">
        <v>12</v>
      </c>
      <c r="E27" s="11">
        <v>126</v>
      </c>
      <c r="F27" s="19">
        <v>3797068.2600000007</v>
      </c>
      <c r="H27" s="11" t="s">
        <v>111</v>
      </c>
      <c r="I27" s="11" t="s">
        <v>112</v>
      </c>
      <c r="J27" s="11">
        <v>5</v>
      </c>
      <c r="K27" s="19">
        <v>195220</v>
      </c>
      <c r="L27" s="19"/>
      <c r="M27" s="11" t="s">
        <v>111</v>
      </c>
      <c r="N27" s="11" t="s">
        <v>112</v>
      </c>
      <c r="O27" s="11">
        <v>2</v>
      </c>
      <c r="Q27" s="11">
        <f>SUM(Tabla17[[#This Row],[Homes]:[Mulleres]])</f>
        <v>2</v>
      </c>
      <c r="R27" s="19">
        <v>195220</v>
      </c>
    </row>
    <row r="28" spans="1:18" x14ac:dyDescent="0.25">
      <c r="A28" s="11" t="s">
        <v>106</v>
      </c>
      <c r="B28" s="11" t="s">
        <v>113</v>
      </c>
      <c r="C28" s="11">
        <v>76</v>
      </c>
      <c r="D28" s="11">
        <v>10</v>
      </c>
      <c r="E28" s="11">
        <v>86</v>
      </c>
      <c r="F28" s="19">
        <v>1398724.5299999998</v>
      </c>
      <c r="H28" s="11" t="s">
        <v>114</v>
      </c>
      <c r="I28" s="11" t="s">
        <v>115</v>
      </c>
      <c r="J28" s="11">
        <v>32</v>
      </c>
      <c r="K28" s="19">
        <v>269089.71999999997</v>
      </c>
      <c r="L28" s="19"/>
      <c r="M28" s="11" t="s">
        <v>114</v>
      </c>
      <c r="N28" s="11" t="s">
        <v>115</v>
      </c>
      <c r="O28" s="11">
        <v>2</v>
      </c>
      <c r="P28" s="11">
        <v>1</v>
      </c>
      <c r="Q28" s="11">
        <f>SUM(Tabla17[[#This Row],[Homes]:[Mulleres]])</f>
        <v>3</v>
      </c>
      <c r="R28" s="19">
        <v>269089.71999999997</v>
      </c>
    </row>
    <row r="29" spans="1:18" x14ac:dyDescent="0.25">
      <c r="A29" s="11" t="s">
        <v>106</v>
      </c>
      <c r="B29" s="11" t="s">
        <v>116</v>
      </c>
      <c r="C29" s="11">
        <v>6</v>
      </c>
      <c r="D29" s="11">
        <v>2</v>
      </c>
      <c r="E29" s="11">
        <v>8</v>
      </c>
      <c r="F29" s="19">
        <v>287650</v>
      </c>
      <c r="H29" s="11" t="s">
        <v>117</v>
      </c>
      <c r="I29" s="11" t="s">
        <v>118</v>
      </c>
      <c r="J29" s="11">
        <v>1</v>
      </c>
      <c r="K29" s="19">
        <v>4000</v>
      </c>
      <c r="L29" s="19"/>
      <c r="M29" s="11" t="s">
        <v>117</v>
      </c>
      <c r="N29" s="11" t="s">
        <v>118</v>
      </c>
      <c r="P29" s="11">
        <v>1</v>
      </c>
      <c r="Q29" s="11">
        <f>SUM(Tabla17[[#This Row],[Homes]:[Mulleres]])</f>
        <v>1</v>
      </c>
      <c r="R29" s="19">
        <v>4000</v>
      </c>
    </row>
    <row r="30" spans="1:18" x14ac:dyDescent="0.25">
      <c r="A30" s="11" t="s">
        <v>106</v>
      </c>
      <c r="B30" s="11" t="s">
        <v>119</v>
      </c>
      <c r="C30" s="11">
        <v>15</v>
      </c>
      <c r="D30" s="11">
        <v>6</v>
      </c>
      <c r="E30" s="11">
        <v>21</v>
      </c>
      <c r="F30" s="19">
        <v>245398.26</v>
      </c>
      <c r="H30" s="11" t="s">
        <v>120</v>
      </c>
      <c r="I30" s="11" t="s">
        <v>121</v>
      </c>
      <c r="J30" s="11">
        <v>1</v>
      </c>
      <c r="K30" s="19">
        <v>4000</v>
      </c>
      <c r="L30" s="19"/>
      <c r="M30" s="11" t="s">
        <v>120</v>
      </c>
      <c r="N30" s="11" t="s">
        <v>121</v>
      </c>
      <c r="P30" s="11">
        <v>1</v>
      </c>
      <c r="Q30" s="11">
        <f>SUM(Tabla17[[#This Row],[Homes]:[Mulleres]])</f>
        <v>1</v>
      </c>
      <c r="R30" s="19">
        <v>4000</v>
      </c>
    </row>
    <row r="31" spans="1:18" x14ac:dyDescent="0.25">
      <c r="A31" s="11" t="s">
        <v>106</v>
      </c>
      <c r="B31" s="11" t="s">
        <v>122</v>
      </c>
      <c r="C31" s="11">
        <v>9</v>
      </c>
      <c r="D31" s="11">
        <v>4</v>
      </c>
      <c r="E31" s="11">
        <v>13</v>
      </c>
      <c r="F31" s="19">
        <v>243394.35</v>
      </c>
      <c r="H31" s="11" t="s">
        <v>123</v>
      </c>
      <c r="I31" s="11" t="s">
        <v>124</v>
      </c>
      <c r="J31" s="11">
        <v>1</v>
      </c>
      <c r="K31" s="19">
        <v>1400</v>
      </c>
      <c r="L31" s="19"/>
      <c r="M31" s="11" t="s">
        <v>123</v>
      </c>
      <c r="N31" s="11" t="s">
        <v>124</v>
      </c>
      <c r="O31" s="11">
        <v>1</v>
      </c>
      <c r="Q31" s="11">
        <f>SUM(Tabla17[[#This Row],[Homes]:[Mulleres]])</f>
        <v>1</v>
      </c>
      <c r="R31" s="19">
        <v>1400</v>
      </c>
    </row>
    <row r="32" spans="1:18" x14ac:dyDescent="0.25">
      <c r="A32" s="11" t="s">
        <v>106</v>
      </c>
      <c r="B32" s="11" t="s">
        <v>125</v>
      </c>
      <c r="C32" s="11">
        <v>5</v>
      </c>
      <c r="D32" s="11">
        <v>2</v>
      </c>
      <c r="E32" s="11">
        <v>7</v>
      </c>
      <c r="F32" s="19">
        <v>64800</v>
      </c>
      <c r="H32" s="11" t="s">
        <v>126</v>
      </c>
      <c r="I32" s="11" t="s">
        <v>127</v>
      </c>
      <c r="J32" s="11">
        <v>5</v>
      </c>
      <c r="K32" s="19">
        <v>58800</v>
      </c>
      <c r="L32" s="19"/>
      <c r="M32" s="11" t="s">
        <v>126</v>
      </c>
      <c r="N32" s="11" t="s">
        <v>127</v>
      </c>
      <c r="O32" s="11">
        <v>2</v>
      </c>
      <c r="P32" s="11">
        <v>1</v>
      </c>
      <c r="Q32" s="11">
        <f>SUM(Tabla17[[#This Row],[Homes]:[Mulleres]])</f>
        <v>3</v>
      </c>
      <c r="R32" s="19">
        <v>58800</v>
      </c>
    </row>
    <row r="33" spans="1:18" x14ac:dyDescent="0.25">
      <c r="A33" s="11" t="s">
        <v>106</v>
      </c>
      <c r="B33" s="11" t="s">
        <v>128</v>
      </c>
      <c r="C33" s="11">
        <v>1</v>
      </c>
      <c r="E33" s="11">
        <v>1</v>
      </c>
      <c r="F33" s="19">
        <v>3030</v>
      </c>
      <c r="H33" s="11" t="s">
        <v>129</v>
      </c>
      <c r="I33" s="11" t="s">
        <v>130</v>
      </c>
      <c r="J33" s="11">
        <v>11</v>
      </c>
      <c r="K33" s="19">
        <v>188183.35</v>
      </c>
      <c r="L33" s="19"/>
      <c r="M33" s="11" t="s">
        <v>129</v>
      </c>
      <c r="N33" s="11" t="s">
        <v>130</v>
      </c>
      <c r="O33" s="11">
        <v>5</v>
      </c>
      <c r="Q33" s="11">
        <f>SUM(Tabla17[[#This Row],[Homes]:[Mulleres]])</f>
        <v>5</v>
      </c>
      <c r="R33" s="19">
        <v>188183.35</v>
      </c>
    </row>
    <row r="34" spans="1:18" x14ac:dyDescent="0.25">
      <c r="A34" s="11" t="s">
        <v>106</v>
      </c>
      <c r="B34" s="11" t="s">
        <v>131</v>
      </c>
      <c r="D34" s="11">
        <v>1</v>
      </c>
      <c r="E34" s="11">
        <v>1</v>
      </c>
      <c r="F34" s="19">
        <v>1015</v>
      </c>
      <c r="H34" s="11" t="s">
        <v>132</v>
      </c>
      <c r="I34" s="11" t="s">
        <v>133</v>
      </c>
      <c r="J34" s="11">
        <v>2</v>
      </c>
      <c r="K34" s="19">
        <v>950</v>
      </c>
      <c r="L34" s="19"/>
      <c r="M34" s="11" t="s">
        <v>132</v>
      </c>
      <c r="N34" s="11" t="s">
        <v>133</v>
      </c>
      <c r="O34" s="11">
        <v>1</v>
      </c>
      <c r="Q34" s="11">
        <f>SUM(Tabla17[[#This Row],[Homes]:[Mulleres]])</f>
        <v>1</v>
      </c>
      <c r="R34" s="19">
        <v>950</v>
      </c>
    </row>
    <row r="35" spans="1:18" x14ac:dyDescent="0.25">
      <c r="A35" s="11" t="s">
        <v>106</v>
      </c>
      <c r="B35" s="11" t="s">
        <v>134</v>
      </c>
      <c r="C35" s="11">
        <v>2</v>
      </c>
      <c r="D35" s="11">
        <v>1</v>
      </c>
      <c r="E35" s="11">
        <v>3</v>
      </c>
      <c r="F35" s="19">
        <v>63300</v>
      </c>
      <c r="H35" s="11" t="s">
        <v>135</v>
      </c>
      <c r="I35" s="11" t="s">
        <v>136</v>
      </c>
      <c r="J35" s="11">
        <v>1</v>
      </c>
      <c r="K35" s="19">
        <v>10000</v>
      </c>
      <c r="L35" s="19"/>
      <c r="M35" s="11" t="s">
        <v>135</v>
      </c>
      <c r="N35" s="11" t="s">
        <v>136</v>
      </c>
      <c r="O35" s="11">
        <v>1</v>
      </c>
      <c r="Q35" s="11">
        <f>SUM(Tabla17[[#This Row],[Homes]:[Mulleres]])</f>
        <v>1</v>
      </c>
      <c r="R35" s="19">
        <v>10000</v>
      </c>
    </row>
    <row r="36" spans="1:18" x14ac:dyDescent="0.25">
      <c r="A36" s="11" t="s">
        <v>26</v>
      </c>
      <c r="C36" s="11">
        <f>SUBTOTAL(109,C14:C35)</f>
        <v>493</v>
      </c>
      <c r="D36" s="11">
        <f>SUBTOTAL(109,D14:D35)</f>
        <v>127</v>
      </c>
      <c r="E36" s="11">
        <f>SUBTOTAL(109,E14:E35)</f>
        <v>620</v>
      </c>
      <c r="F36" s="19">
        <f>SUBTOTAL(109,F14:F35)</f>
        <v>7481466.2300000004</v>
      </c>
      <c r="H36" s="11" t="s">
        <v>137</v>
      </c>
      <c r="I36" s="11" t="s">
        <v>138</v>
      </c>
      <c r="J36" s="11">
        <v>1</v>
      </c>
      <c r="K36" s="19">
        <v>13500</v>
      </c>
      <c r="L36" s="19"/>
      <c r="M36" s="11" t="s">
        <v>137</v>
      </c>
      <c r="N36" s="11" t="s">
        <v>138</v>
      </c>
      <c r="O36" s="11">
        <v>1</v>
      </c>
      <c r="Q36" s="11">
        <f>SUM(Tabla17[[#This Row],[Homes]:[Mulleres]])</f>
        <v>1</v>
      </c>
      <c r="R36" s="19">
        <v>13500</v>
      </c>
    </row>
    <row r="37" spans="1:18" x14ac:dyDescent="0.25">
      <c r="H37" s="11" t="s">
        <v>139</v>
      </c>
      <c r="I37" s="11" t="s">
        <v>140</v>
      </c>
      <c r="J37" s="11">
        <v>1</v>
      </c>
      <c r="K37" s="19">
        <v>400</v>
      </c>
      <c r="L37" s="19"/>
      <c r="M37" s="11" t="s">
        <v>139</v>
      </c>
      <c r="N37" s="11" t="s">
        <v>140</v>
      </c>
      <c r="O37" s="11">
        <v>1</v>
      </c>
      <c r="Q37" s="11">
        <f>SUM(Tabla17[[#This Row],[Homes]:[Mulleres]])</f>
        <v>1</v>
      </c>
      <c r="R37" s="19">
        <v>400</v>
      </c>
    </row>
    <row r="38" spans="1:18" x14ac:dyDescent="0.25">
      <c r="A38" s="22" t="s">
        <v>141</v>
      </c>
      <c r="H38" s="11" t="s">
        <v>142</v>
      </c>
      <c r="I38" s="11" t="s">
        <v>143</v>
      </c>
      <c r="J38" s="11">
        <v>3</v>
      </c>
      <c r="K38" s="19">
        <v>5460</v>
      </c>
      <c r="L38" s="19"/>
      <c r="M38" s="11" t="s">
        <v>142</v>
      </c>
      <c r="N38" s="11" t="s">
        <v>143</v>
      </c>
      <c r="O38" s="11">
        <v>3</v>
      </c>
      <c r="Q38" s="11">
        <f>SUM(Tabla17[[#This Row],[Homes]:[Mulleres]])</f>
        <v>3</v>
      </c>
      <c r="R38" s="19">
        <v>5460</v>
      </c>
    </row>
    <row r="39" spans="1:18" x14ac:dyDescent="0.25">
      <c r="A39" s="11" t="s">
        <v>62</v>
      </c>
      <c r="B39" s="11" t="s">
        <v>63</v>
      </c>
      <c r="C39" s="11" t="s">
        <v>144</v>
      </c>
      <c r="D39" s="11" t="s">
        <v>11</v>
      </c>
      <c r="E39" s="11" t="s">
        <v>64</v>
      </c>
      <c r="H39" s="11" t="s">
        <v>145</v>
      </c>
      <c r="I39" s="11" t="s">
        <v>146</v>
      </c>
      <c r="J39" s="11">
        <v>1</v>
      </c>
      <c r="K39" s="19">
        <v>7200</v>
      </c>
      <c r="L39" s="19"/>
      <c r="M39" s="11" t="s">
        <v>145</v>
      </c>
      <c r="N39" s="11" t="s">
        <v>146</v>
      </c>
      <c r="O39" s="11">
        <v>1</v>
      </c>
      <c r="Q39" s="11">
        <f>SUM(Tabla17[[#This Row],[Homes]:[Mulleres]])</f>
        <v>1</v>
      </c>
      <c r="R39" s="19">
        <v>7200</v>
      </c>
    </row>
    <row r="40" spans="1:18" x14ac:dyDescent="0.25">
      <c r="A40" s="11" t="s">
        <v>68</v>
      </c>
      <c r="B40" s="11" t="s">
        <v>69</v>
      </c>
      <c r="C40" s="11" t="s">
        <v>23</v>
      </c>
      <c r="D40" s="11">
        <v>4</v>
      </c>
      <c r="E40" s="19">
        <v>132987</v>
      </c>
      <c r="H40" s="11" t="s">
        <v>147</v>
      </c>
      <c r="I40" s="11" t="s">
        <v>148</v>
      </c>
      <c r="J40" s="11">
        <v>18</v>
      </c>
      <c r="K40" s="19">
        <v>337890</v>
      </c>
      <c r="L40" s="19"/>
      <c r="M40" s="11" t="s">
        <v>147</v>
      </c>
      <c r="N40" s="11" t="s">
        <v>148</v>
      </c>
      <c r="O40" s="11">
        <v>2</v>
      </c>
      <c r="P40" s="11">
        <v>1</v>
      </c>
      <c r="Q40" s="11">
        <f>SUM(Tabla17[[#This Row],[Homes]:[Mulleres]])</f>
        <v>3</v>
      </c>
      <c r="R40" s="19">
        <v>337890</v>
      </c>
    </row>
    <row r="41" spans="1:18" x14ac:dyDescent="0.25">
      <c r="A41" s="11" t="s">
        <v>68</v>
      </c>
      <c r="B41" s="11" t="s">
        <v>69</v>
      </c>
      <c r="C41" s="11" t="s">
        <v>24</v>
      </c>
      <c r="D41" s="11">
        <v>1</v>
      </c>
      <c r="E41" s="19">
        <v>2635</v>
      </c>
      <c r="H41" s="11" t="s">
        <v>149</v>
      </c>
      <c r="I41" s="11" t="s">
        <v>150</v>
      </c>
      <c r="J41" s="11">
        <v>9</v>
      </c>
      <c r="K41" s="19">
        <v>200220</v>
      </c>
      <c r="L41" s="19"/>
      <c r="M41" s="11" t="s">
        <v>149</v>
      </c>
      <c r="N41" s="11" t="s">
        <v>150</v>
      </c>
      <c r="O41" s="11">
        <v>3</v>
      </c>
      <c r="Q41" s="11">
        <f>SUM(Tabla17[[#This Row],[Homes]:[Mulleres]])</f>
        <v>3</v>
      </c>
      <c r="R41" s="19">
        <v>200220</v>
      </c>
    </row>
    <row r="42" spans="1:18" x14ac:dyDescent="0.25">
      <c r="A42" s="11" t="s">
        <v>68</v>
      </c>
      <c r="B42" s="11" t="s">
        <v>69</v>
      </c>
      <c r="C42" s="11" t="s">
        <v>25</v>
      </c>
      <c r="D42" s="11">
        <v>6</v>
      </c>
      <c r="E42" s="19">
        <v>27995</v>
      </c>
      <c r="H42" s="11" t="s">
        <v>151</v>
      </c>
      <c r="I42" s="11" t="s">
        <v>152</v>
      </c>
      <c r="J42" s="11">
        <v>2</v>
      </c>
      <c r="K42" s="19">
        <v>84000</v>
      </c>
      <c r="L42" s="19"/>
      <c r="M42" s="11" t="s">
        <v>151</v>
      </c>
      <c r="N42" s="11" t="s">
        <v>152</v>
      </c>
      <c r="O42" s="11">
        <v>2</v>
      </c>
      <c r="Q42" s="11">
        <f>SUM(Tabla17[[#This Row],[Homes]:[Mulleres]])</f>
        <v>2</v>
      </c>
      <c r="R42" s="19">
        <v>84000</v>
      </c>
    </row>
    <row r="43" spans="1:18" x14ac:dyDescent="0.25">
      <c r="A43" s="11" t="s">
        <v>68</v>
      </c>
      <c r="B43" s="11" t="s">
        <v>72</v>
      </c>
      <c r="C43" s="11" t="s">
        <v>25</v>
      </c>
      <c r="D43" s="11">
        <v>121</v>
      </c>
      <c r="E43" s="19">
        <v>80848.800000000003</v>
      </c>
      <c r="H43" s="11" t="s">
        <v>153</v>
      </c>
      <c r="I43" s="11" t="s">
        <v>154</v>
      </c>
      <c r="J43" s="11">
        <v>1</v>
      </c>
      <c r="K43" s="19">
        <v>25000</v>
      </c>
      <c r="L43" s="19"/>
      <c r="M43" s="11" t="s">
        <v>153</v>
      </c>
      <c r="N43" s="11" t="s">
        <v>154</v>
      </c>
      <c r="O43" s="11">
        <v>1</v>
      </c>
      <c r="Q43" s="11">
        <f>SUM(Tabla17[[#This Row],[Homes]:[Mulleres]])</f>
        <v>1</v>
      </c>
      <c r="R43" s="19">
        <v>25000</v>
      </c>
    </row>
    <row r="44" spans="1:18" x14ac:dyDescent="0.25">
      <c r="A44" s="11" t="s">
        <v>68</v>
      </c>
      <c r="B44" s="11" t="s">
        <v>75</v>
      </c>
      <c r="C44" s="11" t="s">
        <v>23</v>
      </c>
      <c r="D44" s="11">
        <v>10</v>
      </c>
      <c r="E44" s="19">
        <v>288611.51</v>
      </c>
      <c r="H44" s="11" t="s">
        <v>155</v>
      </c>
      <c r="I44" s="11" t="s">
        <v>156</v>
      </c>
      <c r="J44" s="11">
        <v>2</v>
      </c>
      <c r="K44" s="19">
        <v>1180</v>
      </c>
      <c r="L44" s="19"/>
      <c r="M44" s="11" t="s">
        <v>155</v>
      </c>
      <c r="N44" s="11" t="s">
        <v>156</v>
      </c>
      <c r="O44" s="11">
        <v>1</v>
      </c>
      <c r="P44" s="11">
        <v>1</v>
      </c>
      <c r="Q44" s="11">
        <f>SUM(Tabla17[[#This Row],[Homes]:[Mulleres]])</f>
        <v>2</v>
      </c>
      <c r="R44" s="19">
        <v>1180</v>
      </c>
    </row>
    <row r="45" spans="1:18" x14ac:dyDescent="0.25">
      <c r="A45" s="11" t="s">
        <v>68</v>
      </c>
      <c r="B45" s="11" t="s">
        <v>75</v>
      </c>
      <c r="C45" s="11" t="s">
        <v>24</v>
      </c>
      <c r="D45" s="11">
        <v>1</v>
      </c>
      <c r="E45" s="19">
        <v>7345</v>
      </c>
      <c r="H45" s="11" t="s">
        <v>157</v>
      </c>
      <c r="I45" s="11" t="s">
        <v>158</v>
      </c>
      <c r="J45" s="11">
        <v>2</v>
      </c>
      <c r="K45" s="19">
        <v>500</v>
      </c>
      <c r="L45" s="19"/>
      <c r="M45" s="11" t="s">
        <v>157</v>
      </c>
      <c r="N45" s="11" t="s">
        <v>158</v>
      </c>
      <c r="O45" s="11">
        <v>1</v>
      </c>
      <c r="Q45" s="11">
        <f>SUM(Tabla17[[#This Row],[Homes]:[Mulleres]])</f>
        <v>1</v>
      </c>
      <c r="R45" s="19">
        <v>500</v>
      </c>
    </row>
    <row r="46" spans="1:18" x14ac:dyDescent="0.25">
      <c r="A46" s="11" t="s">
        <v>68</v>
      </c>
      <c r="B46" s="11" t="s">
        <v>75</v>
      </c>
      <c r="C46" s="11" t="s">
        <v>25</v>
      </c>
      <c r="D46" s="11">
        <v>113</v>
      </c>
      <c r="E46" s="19">
        <v>276806.62</v>
      </c>
      <c r="H46" s="11" t="s">
        <v>159</v>
      </c>
      <c r="I46" s="11" t="s">
        <v>160</v>
      </c>
      <c r="J46" s="11">
        <v>5</v>
      </c>
      <c r="K46" s="19">
        <v>1976.89</v>
      </c>
      <c r="L46" s="19"/>
      <c r="M46" s="11" t="s">
        <v>159</v>
      </c>
      <c r="N46" s="11" t="s">
        <v>160</v>
      </c>
      <c r="P46" s="11">
        <v>1</v>
      </c>
      <c r="Q46" s="11">
        <f>SUM(Tabla17[[#This Row],[Homes]:[Mulleres]])</f>
        <v>1</v>
      </c>
      <c r="R46" s="19">
        <v>1976.89</v>
      </c>
    </row>
    <row r="47" spans="1:18" x14ac:dyDescent="0.25">
      <c r="A47" s="11" t="s">
        <v>68</v>
      </c>
      <c r="B47" s="11" t="s">
        <v>78</v>
      </c>
      <c r="C47" s="11" t="s">
        <v>23</v>
      </c>
      <c r="D47" s="11">
        <v>2</v>
      </c>
      <c r="E47" s="19">
        <v>22396</v>
      </c>
      <c r="H47" s="11" t="s">
        <v>161</v>
      </c>
      <c r="I47" s="11" t="s">
        <v>162</v>
      </c>
      <c r="J47" s="11">
        <v>2</v>
      </c>
      <c r="K47" s="19">
        <v>1400</v>
      </c>
      <c r="L47" s="19"/>
      <c r="M47" s="11" t="s">
        <v>161</v>
      </c>
      <c r="N47" s="11" t="s">
        <v>162</v>
      </c>
      <c r="O47" s="11">
        <v>1</v>
      </c>
      <c r="Q47" s="11">
        <f>SUM(Tabla17[[#This Row],[Homes]:[Mulleres]])</f>
        <v>1</v>
      </c>
      <c r="R47" s="19">
        <v>1400</v>
      </c>
    </row>
    <row r="48" spans="1:18" x14ac:dyDescent="0.25">
      <c r="A48" s="11" t="s">
        <v>68</v>
      </c>
      <c r="B48" s="11" t="s">
        <v>78</v>
      </c>
      <c r="C48" s="11" t="s">
        <v>25</v>
      </c>
      <c r="D48" s="11">
        <v>4</v>
      </c>
      <c r="E48" s="19">
        <v>22396.35</v>
      </c>
      <c r="H48" s="11" t="s">
        <v>163</v>
      </c>
      <c r="I48" s="11" t="s">
        <v>164</v>
      </c>
      <c r="J48" s="11">
        <v>8</v>
      </c>
      <c r="K48" s="19">
        <v>3779.34</v>
      </c>
      <c r="L48" s="19"/>
      <c r="M48" s="11" t="s">
        <v>163</v>
      </c>
      <c r="N48" s="11" t="s">
        <v>164</v>
      </c>
      <c r="O48" s="11">
        <v>1</v>
      </c>
      <c r="P48" s="11">
        <v>1</v>
      </c>
      <c r="Q48" s="11">
        <f>SUM(Tabla17[[#This Row],[Homes]:[Mulleres]])</f>
        <v>2</v>
      </c>
      <c r="R48" s="19">
        <v>3779.34</v>
      </c>
    </row>
    <row r="49" spans="1:18" x14ac:dyDescent="0.25">
      <c r="A49" s="11" t="s">
        <v>68</v>
      </c>
      <c r="B49" s="11" t="s">
        <v>81</v>
      </c>
      <c r="C49" s="11" t="s">
        <v>25</v>
      </c>
      <c r="D49" s="11">
        <v>1</v>
      </c>
      <c r="E49" s="19">
        <v>3000</v>
      </c>
      <c r="H49" s="11" t="s">
        <v>165</v>
      </c>
      <c r="I49" s="11" t="s">
        <v>166</v>
      </c>
      <c r="J49" s="11">
        <v>79</v>
      </c>
      <c r="K49" s="19">
        <v>101531.9</v>
      </c>
      <c r="L49" s="19"/>
      <c r="M49" s="11" t="s">
        <v>165</v>
      </c>
      <c r="N49" s="11" t="s">
        <v>166</v>
      </c>
      <c r="O49" s="11">
        <v>3</v>
      </c>
      <c r="Q49" s="11">
        <f>SUM(Tabla17[[#This Row],[Homes]:[Mulleres]])</f>
        <v>3</v>
      </c>
      <c r="R49" s="19">
        <v>101531.9</v>
      </c>
    </row>
    <row r="50" spans="1:18" x14ac:dyDescent="0.25">
      <c r="A50" s="11" t="s">
        <v>68</v>
      </c>
      <c r="B50" s="11" t="s">
        <v>84</v>
      </c>
      <c r="C50" s="11" t="s">
        <v>25</v>
      </c>
      <c r="D50" s="11">
        <v>4</v>
      </c>
      <c r="E50" s="19">
        <v>7078</v>
      </c>
      <c r="H50" s="11" t="s">
        <v>167</v>
      </c>
      <c r="I50" s="11" t="s">
        <v>168</v>
      </c>
      <c r="J50" s="11">
        <v>3</v>
      </c>
      <c r="K50" s="19">
        <v>24400</v>
      </c>
      <c r="L50" s="19"/>
      <c r="M50" s="11" t="s">
        <v>167</v>
      </c>
      <c r="N50" s="11" t="s">
        <v>168</v>
      </c>
      <c r="O50" s="11">
        <v>2</v>
      </c>
      <c r="Q50" s="11">
        <f>SUM(Tabla17[[#This Row],[Homes]:[Mulleres]])</f>
        <v>2</v>
      </c>
      <c r="R50" s="19">
        <v>24400</v>
      </c>
    </row>
    <row r="51" spans="1:18" x14ac:dyDescent="0.25">
      <c r="A51" s="11" t="s">
        <v>68</v>
      </c>
      <c r="B51" s="11" t="s">
        <v>87</v>
      </c>
      <c r="C51" s="11" t="s">
        <v>23</v>
      </c>
      <c r="D51" s="11">
        <v>3</v>
      </c>
      <c r="E51" s="19">
        <v>57851.240000000005</v>
      </c>
      <c r="H51" s="11" t="s">
        <v>169</v>
      </c>
      <c r="I51" s="11" t="s">
        <v>170</v>
      </c>
      <c r="J51" s="11">
        <v>3</v>
      </c>
      <c r="K51" s="19">
        <v>2960</v>
      </c>
      <c r="L51" s="19"/>
      <c r="M51" s="11" t="s">
        <v>169</v>
      </c>
      <c r="N51" s="11" t="s">
        <v>170</v>
      </c>
      <c r="O51" s="11">
        <v>1</v>
      </c>
      <c r="Q51" s="11">
        <f>SUM(Tabla17[[#This Row],[Homes]:[Mulleres]])</f>
        <v>1</v>
      </c>
      <c r="R51" s="19">
        <v>2960</v>
      </c>
    </row>
    <row r="52" spans="1:18" x14ac:dyDescent="0.25">
      <c r="A52" s="11" t="s">
        <v>68</v>
      </c>
      <c r="B52" s="11" t="s">
        <v>87</v>
      </c>
      <c r="C52" s="11" t="s">
        <v>25</v>
      </c>
      <c r="D52" s="11">
        <v>1</v>
      </c>
      <c r="E52" s="19">
        <v>11500</v>
      </c>
      <c r="H52" s="11" t="s">
        <v>171</v>
      </c>
      <c r="I52" s="11" t="s">
        <v>172</v>
      </c>
      <c r="J52" s="11">
        <v>4</v>
      </c>
      <c r="K52" s="19">
        <v>26209.5</v>
      </c>
      <c r="L52" s="19"/>
      <c r="M52" s="11" t="s">
        <v>171</v>
      </c>
      <c r="N52" s="11" t="s">
        <v>172</v>
      </c>
      <c r="P52" s="11">
        <v>2</v>
      </c>
      <c r="Q52" s="11">
        <f>SUM(Tabla17[[#This Row],[Homes]:[Mulleres]])</f>
        <v>2</v>
      </c>
      <c r="R52" s="19">
        <v>26209.5</v>
      </c>
    </row>
    <row r="53" spans="1:18" x14ac:dyDescent="0.25">
      <c r="A53" s="11" t="s">
        <v>90</v>
      </c>
      <c r="B53" s="11" t="s">
        <v>91</v>
      </c>
      <c r="C53" s="11" t="s">
        <v>23</v>
      </c>
      <c r="D53" s="11">
        <v>1</v>
      </c>
      <c r="E53" s="19">
        <v>14800</v>
      </c>
      <c r="H53" s="11" t="s">
        <v>173</v>
      </c>
      <c r="I53" s="11" t="s">
        <v>174</v>
      </c>
      <c r="J53" s="11">
        <v>1</v>
      </c>
      <c r="K53" s="19">
        <v>17000</v>
      </c>
      <c r="L53" s="19"/>
      <c r="M53" s="11" t="s">
        <v>173</v>
      </c>
      <c r="N53" s="11" t="s">
        <v>174</v>
      </c>
      <c r="O53" s="11">
        <v>1</v>
      </c>
      <c r="Q53" s="11">
        <f>SUM(Tabla17[[#This Row],[Homes]:[Mulleres]])</f>
        <v>1</v>
      </c>
      <c r="R53" s="19">
        <v>17000</v>
      </c>
    </row>
    <row r="54" spans="1:18" x14ac:dyDescent="0.25">
      <c r="A54" s="11" t="s">
        <v>90</v>
      </c>
      <c r="B54" s="11" t="s">
        <v>91</v>
      </c>
      <c r="C54" s="11" t="s">
        <v>25</v>
      </c>
      <c r="D54" s="11">
        <v>11</v>
      </c>
      <c r="E54" s="19">
        <v>57526</v>
      </c>
      <c r="H54" s="11" t="s">
        <v>175</v>
      </c>
      <c r="I54" s="11" t="s">
        <v>176</v>
      </c>
      <c r="J54" s="11">
        <v>7</v>
      </c>
      <c r="K54" s="19">
        <v>40310</v>
      </c>
      <c r="L54" s="19"/>
      <c r="M54" s="11" t="s">
        <v>175</v>
      </c>
      <c r="N54" s="11" t="s">
        <v>176</v>
      </c>
      <c r="O54" s="11">
        <v>2</v>
      </c>
      <c r="Q54" s="11">
        <f>SUM(Tabla17[[#This Row],[Homes]:[Mulleres]])</f>
        <v>2</v>
      </c>
      <c r="R54" s="19">
        <v>40310</v>
      </c>
    </row>
    <row r="55" spans="1:18" x14ac:dyDescent="0.25">
      <c r="A55" s="11" t="s">
        <v>90</v>
      </c>
      <c r="B55" s="11" t="s">
        <v>94</v>
      </c>
      <c r="C55" s="11" t="s">
        <v>25</v>
      </c>
      <c r="D55" s="11">
        <v>3</v>
      </c>
      <c r="E55" s="19">
        <v>3361.5</v>
      </c>
      <c r="H55" s="11" t="s">
        <v>177</v>
      </c>
      <c r="I55" s="11" t="s">
        <v>178</v>
      </c>
      <c r="J55" s="11">
        <v>2</v>
      </c>
      <c r="K55" s="19">
        <v>8230</v>
      </c>
      <c r="L55" s="19"/>
      <c r="M55" s="11" t="s">
        <v>177</v>
      </c>
      <c r="N55" s="11" t="s">
        <v>178</v>
      </c>
      <c r="O55" s="11">
        <v>2</v>
      </c>
      <c r="Q55" s="11">
        <f>SUM(Tabla17[[#This Row],[Homes]:[Mulleres]])</f>
        <v>2</v>
      </c>
      <c r="R55" s="19">
        <v>8230</v>
      </c>
    </row>
    <row r="56" spans="1:18" x14ac:dyDescent="0.25">
      <c r="A56" s="11" t="s">
        <v>90</v>
      </c>
      <c r="B56" s="11" t="s">
        <v>97</v>
      </c>
      <c r="C56" s="11" t="s">
        <v>23</v>
      </c>
      <c r="D56" s="11">
        <v>2</v>
      </c>
      <c r="E56" s="19">
        <v>34117.83</v>
      </c>
      <c r="H56" s="11" t="s">
        <v>179</v>
      </c>
      <c r="I56" s="11" t="s">
        <v>180</v>
      </c>
      <c r="J56" s="11">
        <v>1</v>
      </c>
      <c r="K56" s="19">
        <v>11800</v>
      </c>
      <c r="L56" s="19"/>
      <c r="M56" s="11" t="s">
        <v>179</v>
      </c>
      <c r="N56" s="11" t="s">
        <v>180</v>
      </c>
      <c r="O56" s="11">
        <v>1</v>
      </c>
      <c r="Q56" s="11">
        <f>SUM(Tabla17[[#This Row],[Homes]:[Mulleres]])</f>
        <v>1</v>
      </c>
      <c r="R56" s="19">
        <v>11800</v>
      </c>
    </row>
    <row r="57" spans="1:18" x14ac:dyDescent="0.25">
      <c r="A57" s="11" t="s">
        <v>90</v>
      </c>
      <c r="B57" s="11" t="s">
        <v>97</v>
      </c>
      <c r="C57" s="11" t="s">
        <v>25</v>
      </c>
      <c r="D57" s="11">
        <v>10</v>
      </c>
      <c r="E57" s="19">
        <v>33776.449999999997</v>
      </c>
      <c r="H57" s="11" t="s">
        <v>181</v>
      </c>
      <c r="I57" s="11" t="s">
        <v>182</v>
      </c>
      <c r="J57" s="11">
        <v>5</v>
      </c>
      <c r="K57" s="19">
        <v>137693.51</v>
      </c>
      <c r="L57" s="19"/>
      <c r="M57" s="11" t="s">
        <v>181</v>
      </c>
      <c r="N57" s="11" t="s">
        <v>182</v>
      </c>
      <c r="O57" s="11">
        <v>4</v>
      </c>
      <c r="Q57" s="11">
        <f>SUM(Tabla17[[#This Row],[Homes]:[Mulleres]])</f>
        <v>4</v>
      </c>
      <c r="R57" s="19">
        <v>137693.51</v>
      </c>
    </row>
    <row r="58" spans="1:18" x14ac:dyDescent="0.25">
      <c r="A58" s="11" t="s">
        <v>90</v>
      </c>
      <c r="B58" s="11" t="s">
        <v>100</v>
      </c>
      <c r="C58" s="11" t="s">
        <v>24</v>
      </c>
      <c r="D58" s="11">
        <v>1</v>
      </c>
      <c r="E58" s="19">
        <v>238</v>
      </c>
      <c r="H58" s="11" t="s">
        <v>183</v>
      </c>
      <c r="I58" s="11" t="s">
        <v>184</v>
      </c>
      <c r="J58" s="11">
        <v>1</v>
      </c>
      <c r="K58" s="19">
        <v>60000</v>
      </c>
      <c r="L58" s="19"/>
      <c r="M58" s="11" t="s">
        <v>183</v>
      </c>
      <c r="N58" s="11" t="s">
        <v>184</v>
      </c>
      <c r="O58" s="11">
        <v>1</v>
      </c>
      <c r="Q58" s="11">
        <f>SUM(Tabla17[[#This Row],[Homes]:[Mulleres]])</f>
        <v>1</v>
      </c>
      <c r="R58" s="19">
        <v>60000</v>
      </c>
    </row>
    <row r="59" spans="1:18" x14ac:dyDescent="0.25">
      <c r="A59" s="11" t="s">
        <v>90</v>
      </c>
      <c r="B59" s="11" t="s">
        <v>100</v>
      </c>
      <c r="C59" s="11" t="s">
        <v>25</v>
      </c>
      <c r="D59" s="11">
        <v>23</v>
      </c>
      <c r="E59" s="19">
        <v>39693.630000000005</v>
      </c>
      <c r="H59" s="11" t="s">
        <v>185</v>
      </c>
      <c r="I59" s="11" t="s">
        <v>186</v>
      </c>
      <c r="J59" s="11">
        <v>1</v>
      </c>
      <c r="K59" s="19">
        <v>49500</v>
      </c>
      <c r="L59" s="19"/>
      <c r="M59" s="11" t="s">
        <v>185</v>
      </c>
      <c r="N59" s="11" t="s">
        <v>186</v>
      </c>
      <c r="P59" s="11">
        <v>1</v>
      </c>
      <c r="Q59" s="11">
        <f>SUM(Tabla17[[#This Row],[Homes]:[Mulleres]])</f>
        <v>1</v>
      </c>
      <c r="R59" s="19">
        <v>49500</v>
      </c>
    </row>
    <row r="60" spans="1:18" x14ac:dyDescent="0.25">
      <c r="A60" s="11" t="s">
        <v>90</v>
      </c>
      <c r="B60" s="11" t="s">
        <v>103</v>
      </c>
      <c r="C60" s="11" t="s">
        <v>25</v>
      </c>
      <c r="D60" s="11">
        <v>1</v>
      </c>
      <c r="E60" s="19">
        <v>1400</v>
      </c>
      <c r="H60" s="11" t="s">
        <v>187</v>
      </c>
      <c r="I60" s="11" t="s">
        <v>188</v>
      </c>
      <c r="J60" s="11">
        <v>3</v>
      </c>
      <c r="K60" s="19">
        <v>48850</v>
      </c>
      <c r="L60" s="19"/>
      <c r="M60" s="11" t="s">
        <v>187</v>
      </c>
      <c r="N60" s="11" t="s">
        <v>188</v>
      </c>
      <c r="O60" s="11">
        <v>1</v>
      </c>
      <c r="Q60" s="11">
        <f>SUM(Tabla17[[#This Row],[Homes]:[Mulleres]])</f>
        <v>1</v>
      </c>
      <c r="R60" s="19">
        <v>48850</v>
      </c>
    </row>
    <row r="61" spans="1:18" x14ac:dyDescent="0.25">
      <c r="A61" s="11" t="s">
        <v>106</v>
      </c>
      <c r="B61" s="11" t="s">
        <v>107</v>
      </c>
      <c r="C61" s="11" t="s">
        <v>23</v>
      </c>
      <c r="D61" s="11">
        <v>2</v>
      </c>
      <c r="E61" s="19">
        <v>83100</v>
      </c>
      <c r="H61" s="11" t="s">
        <v>189</v>
      </c>
      <c r="I61" s="11" t="s">
        <v>190</v>
      </c>
      <c r="J61" s="11">
        <v>2</v>
      </c>
      <c r="K61" s="19">
        <v>1080</v>
      </c>
      <c r="L61" s="19"/>
      <c r="M61" s="11" t="s">
        <v>189</v>
      </c>
      <c r="N61" s="11" t="s">
        <v>190</v>
      </c>
      <c r="O61" s="11">
        <v>1</v>
      </c>
      <c r="Q61" s="11">
        <f>SUM(Tabla17[[#This Row],[Homes]:[Mulleres]])</f>
        <v>1</v>
      </c>
      <c r="R61" s="19">
        <v>1080</v>
      </c>
    </row>
    <row r="62" spans="1:18" x14ac:dyDescent="0.25">
      <c r="A62" s="11" t="s">
        <v>106</v>
      </c>
      <c r="B62" s="11" t="s">
        <v>107</v>
      </c>
      <c r="C62" s="11" t="s">
        <v>25</v>
      </c>
      <c r="D62" s="11">
        <v>29</v>
      </c>
      <c r="E62" s="19">
        <v>167621.9</v>
      </c>
      <c r="H62" s="11" t="s">
        <v>191</v>
      </c>
      <c r="I62" s="11" t="s">
        <v>192</v>
      </c>
      <c r="J62" s="11">
        <v>3</v>
      </c>
      <c r="K62" s="19">
        <v>21156.68</v>
      </c>
      <c r="L62" s="19"/>
      <c r="M62" s="11" t="s">
        <v>191</v>
      </c>
      <c r="N62" s="11" t="s">
        <v>192</v>
      </c>
      <c r="O62" s="11">
        <v>2</v>
      </c>
      <c r="Q62" s="11">
        <f>SUM(Tabla17[[#This Row],[Homes]:[Mulleres]])</f>
        <v>2</v>
      </c>
      <c r="R62" s="19">
        <v>21156.68</v>
      </c>
    </row>
    <row r="63" spans="1:18" x14ac:dyDescent="0.25">
      <c r="A63" s="11" t="s">
        <v>106</v>
      </c>
      <c r="B63" s="11" t="s">
        <v>110</v>
      </c>
      <c r="C63" s="11" t="s">
        <v>23</v>
      </c>
      <c r="D63" s="11">
        <v>17</v>
      </c>
      <c r="E63" s="19">
        <v>3556280</v>
      </c>
      <c r="H63" s="11" t="s">
        <v>193</v>
      </c>
      <c r="I63" s="11" t="s">
        <v>194</v>
      </c>
      <c r="J63" s="11">
        <v>3</v>
      </c>
      <c r="K63" s="19">
        <v>6928</v>
      </c>
      <c r="L63" s="19"/>
      <c r="M63" s="11" t="s">
        <v>193</v>
      </c>
      <c r="N63" s="11" t="s">
        <v>194</v>
      </c>
      <c r="P63" s="11">
        <v>1</v>
      </c>
      <c r="Q63" s="11">
        <f>SUM(Tabla17[[#This Row],[Homes]:[Mulleres]])</f>
        <v>1</v>
      </c>
      <c r="R63" s="19">
        <v>6928</v>
      </c>
    </row>
    <row r="64" spans="1:18" x14ac:dyDescent="0.25">
      <c r="A64" s="11" t="s">
        <v>106</v>
      </c>
      <c r="B64" s="11" t="s">
        <v>110</v>
      </c>
      <c r="C64" s="11" t="s">
        <v>24</v>
      </c>
      <c r="D64" s="11">
        <v>4</v>
      </c>
      <c r="E64" s="19">
        <v>9264</v>
      </c>
      <c r="H64" s="11" t="s">
        <v>195</v>
      </c>
      <c r="I64" s="11" t="s">
        <v>196</v>
      </c>
      <c r="J64" s="11">
        <v>11</v>
      </c>
      <c r="K64" s="19">
        <v>129367</v>
      </c>
      <c r="L64" s="19"/>
      <c r="M64" s="11" t="s">
        <v>195</v>
      </c>
      <c r="N64" s="11" t="s">
        <v>196</v>
      </c>
      <c r="O64" s="11">
        <v>4</v>
      </c>
      <c r="Q64" s="11">
        <f>SUM(Tabla17[[#This Row],[Homes]:[Mulleres]])</f>
        <v>4</v>
      </c>
      <c r="R64" s="19">
        <v>129367</v>
      </c>
    </row>
    <row r="65" spans="1:18" x14ac:dyDescent="0.25">
      <c r="A65" s="11" t="s">
        <v>106</v>
      </c>
      <c r="B65" s="11" t="s">
        <v>110</v>
      </c>
      <c r="C65" s="11" t="s">
        <v>25</v>
      </c>
      <c r="D65" s="11">
        <v>105</v>
      </c>
      <c r="E65" s="19">
        <v>231524.26000000004</v>
      </c>
      <c r="H65" s="11" t="s">
        <v>197</v>
      </c>
      <c r="I65" s="11" t="s">
        <v>198</v>
      </c>
      <c r="J65" s="11">
        <v>4</v>
      </c>
      <c r="K65" s="19">
        <v>69351.240000000005</v>
      </c>
      <c r="L65" s="19"/>
      <c r="M65" s="11" t="s">
        <v>197</v>
      </c>
      <c r="N65" s="11" t="s">
        <v>198</v>
      </c>
      <c r="O65" s="11">
        <v>2</v>
      </c>
      <c r="Q65" s="11">
        <f>SUM(Tabla17[[#This Row],[Homes]:[Mulleres]])</f>
        <v>2</v>
      </c>
      <c r="R65" s="19">
        <v>69351.240000000005</v>
      </c>
    </row>
    <row r="66" spans="1:18" x14ac:dyDescent="0.25">
      <c r="A66" s="11" t="s">
        <v>106</v>
      </c>
      <c r="B66" s="11" t="s">
        <v>113</v>
      </c>
      <c r="C66" s="11" t="s">
        <v>23</v>
      </c>
      <c r="D66" s="11">
        <v>24</v>
      </c>
      <c r="E66" s="19">
        <v>1085857.8199999998</v>
      </c>
      <c r="H66" s="11" t="s">
        <v>199</v>
      </c>
      <c r="I66" s="11" t="s">
        <v>200</v>
      </c>
      <c r="J66" s="11">
        <v>3</v>
      </c>
      <c r="K66" s="19">
        <v>3361.5</v>
      </c>
      <c r="L66" s="19"/>
      <c r="M66" s="11" t="s">
        <v>199</v>
      </c>
      <c r="N66" s="11" t="s">
        <v>200</v>
      </c>
      <c r="O66" s="11">
        <v>1</v>
      </c>
      <c r="Q66" s="11">
        <f>SUM(Tabla17[[#This Row],[Homes]:[Mulleres]])</f>
        <v>1</v>
      </c>
      <c r="R66" s="19">
        <v>3361.5</v>
      </c>
    </row>
    <row r="67" spans="1:18" x14ac:dyDescent="0.25">
      <c r="A67" s="11" t="s">
        <v>106</v>
      </c>
      <c r="B67" s="11" t="s">
        <v>113</v>
      </c>
      <c r="C67" s="11" t="s">
        <v>24</v>
      </c>
      <c r="D67" s="11">
        <v>5</v>
      </c>
      <c r="E67" s="19">
        <v>25860</v>
      </c>
      <c r="H67" s="11" t="s">
        <v>201</v>
      </c>
      <c r="I67" s="11" t="s">
        <v>202</v>
      </c>
      <c r="J67" s="11">
        <v>5</v>
      </c>
      <c r="K67" s="19">
        <v>10426.450000000001</v>
      </c>
      <c r="L67" s="19"/>
      <c r="M67" s="11" t="s">
        <v>201</v>
      </c>
      <c r="N67" s="11" t="s">
        <v>202</v>
      </c>
      <c r="O67" s="11">
        <v>1</v>
      </c>
      <c r="Q67" s="11">
        <f>SUM(Tabla17[[#This Row],[Homes]:[Mulleres]])</f>
        <v>1</v>
      </c>
      <c r="R67" s="19">
        <v>10426.450000000001</v>
      </c>
    </row>
    <row r="68" spans="1:18" x14ac:dyDescent="0.25">
      <c r="A68" s="11" t="s">
        <v>106</v>
      </c>
      <c r="B68" s="11" t="s">
        <v>113</v>
      </c>
      <c r="C68" s="11" t="s">
        <v>25</v>
      </c>
      <c r="D68" s="11">
        <v>57</v>
      </c>
      <c r="E68" s="19">
        <v>287006.70999999996</v>
      </c>
      <c r="H68" s="11" t="s">
        <v>203</v>
      </c>
      <c r="I68" s="11" t="s">
        <v>204</v>
      </c>
      <c r="J68" s="11">
        <v>2</v>
      </c>
      <c r="K68" s="19">
        <v>9000</v>
      </c>
      <c r="L68" s="19"/>
      <c r="M68" s="11" t="s">
        <v>203</v>
      </c>
      <c r="N68" s="11" t="s">
        <v>204</v>
      </c>
      <c r="O68" s="11">
        <v>1</v>
      </c>
      <c r="Q68" s="11">
        <f>SUM(Tabla17[[#This Row],[Homes]:[Mulleres]])</f>
        <v>1</v>
      </c>
      <c r="R68" s="19">
        <v>9000</v>
      </c>
    </row>
    <row r="69" spans="1:18" x14ac:dyDescent="0.25">
      <c r="A69" s="11" t="s">
        <v>106</v>
      </c>
      <c r="B69" s="11" t="s">
        <v>116</v>
      </c>
      <c r="C69" s="11" t="s">
        <v>23</v>
      </c>
      <c r="D69" s="11">
        <v>5</v>
      </c>
      <c r="E69" s="19">
        <v>272350</v>
      </c>
      <c r="H69" s="11" t="s">
        <v>205</v>
      </c>
      <c r="I69" s="11" t="s">
        <v>206</v>
      </c>
      <c r="J69" s="11">
        <v>1</v>
      </c>
      <c r="K69" s="19">
        <v>150</v>
      </c>
      <c r="L69" s="19"/>
      <c r="M69" s="11" t="s">
        <v>205</v>
      </c>
      <c r="N69" s="11" t="s">
        <v>206</v>
      </c>
      <c r="P69" s="11">
        <v>1</v>
      </c>
      <c r="Q69" s="11">
        <f>SUM(Tabla17[[#This Row],[Homes]:[Mulleres]])</f>
        <v>1</v>
      </c>
      <c r="R69" s="19">
        <v>150</v>
      </c>
    </row>
    <row r="70" spans="1:18" x14ac:dyDescent="0.25">
      <c r="A70" s="11" t="s">
        <v>106</v>
      </c>
      <c r="B70" s="11" t="s">
        <v>116</v>
      </c>
      <c r="C70" s="11" t="s">
        <v>25</v>
      </c>
      <c r="D70" s="11">
        <v>3</v>
      </c>
      <c r="E70" s="19">
        <v>15300</v>
      </c>
      <c r="H70" s="11" t="s">
        <v>207</v>
      </c>
      <c r="I70" s="11" t="s">
        <v>208</v>
      </c>
      <c r="J70" s="11">
        <v>1</v>
      </c>
      <c r="K70" s="19">
        <v>30000</v>
      </c>
      <c r="L70" s="19"/>
      <c r="M70" s="11" t="s">
        <v>207</v>
      </c>
      <c r="N70" s="11" t="s">
        <v>208</v>
      </c>
      <c r="O70" s="11">
        <v>1</v>
      </c>
      <c r="Q70" s="11">
        <f>SUM(Tabla17[[#This Row],[Homes]:[Mulleres]])</f>
        <v>1</v>
      </c>
      <c r="R70" s="19">
        <v>30000</v>
      </c>
    </row>
    <row r="71" spans="1:18" x14ac:dyDescent="0.25">
      <c r="A71" s="11" t="s">
        <v>106</v>
      </c>
      <c r="B71" s="11" t="s">
        <v>119</v>
      </c>
      <c r="C71" s="11" t="s">
        <v>23</v>
      </c>
      <c r="D71" s="11">
        <v>4</v>
      </c>
      <c r="E71" s="19">
        <v>68034.100000000006</v>
      </c>
      <c r="H71" s="11" t="s">
        <v>209</v>
      </c>
      <c r="I71" s="11" t="s">
        <v>210</v>
      </c>
      <c r="J71" s="11">
        <v>6</v>
      </c>
      <c r="K71" s="19">
        <v>52080</v>
      </c>
      <c r="L71" s="19"/>
      <c r="M71" s="11" t="s">
        <v>209</v>
      </c>
      <c r="N71" s="11" t="s">
        <v>210</v>
      </c>
      <c r="O71" s="11">
        <v>1</v>
      </c>
      <c r="P71" s="11">
        <v>2</v>
      </c>
      <c r="Q71" s="11">
        <f>SUM(Tabla17[[#This Row],[Homes]:[Mulleres]])</f>
        <v>3</v>
      </c>
      <c r="R71" s="19">
        <v>52080</v>
      </c>
    </row>
    <row r="72" spans="1:18" x14ac:dyDescent="0.25">
      <c r="A72" s="11" t="s">
        <v>106</v>
      </c>
      <c r="B72" s="11" t="s">
        <v>119</v>
      </c>
      <c r="C72" s="11" t="s">
        <v>25</v>
      </c>
      <c r="D72" s="11">
        <v>17</v>
      </c>
      <c r="E72" s="19">
        <v>177364.16</v>
      </c>
      <c r="H72" s="11" t="s">
        <v>211</v>
      </c>
      <c r="I72" s="11" t="s">
        <v>212</v>
      </c>
      <c r="J72" s="11">
        <v>1</v>
      </c>
      <c r="K72" s="19">
        <v>700</v>
      </c>
      <c r="L72" s="19"/>
      <c r="M72" s="11" t="s">
        <v>211</v>
      </c>
      <c r="N72" s="11" t="s">
        <v>212</v>
      </c>
      <c r="P72" s="11">
        <v>1</v>
      </c>
      <c r="Q72" s="11">
        <f>SUM(Tabla17[[#This Row],[Homes]:[Mulleres]])</f>
        <v>1</v>
      </c>
      <c r="R72" s="19">
        <v>700</v>
      </c>
    </row>
    <row r="73" spans="1:18" x14ac:dyDescent="0.25">
      <c r="A73" s="11" t="s">
        <v>106</v>
      </c>
      <c r="B73" s="11" t="s">
        <v>122</v>
      </c>
      <c r="C73" s="11" t="s">
        <v>23</v>
      </c>
      <c r="D73" s="11">
        <v>6</v>
      </c>
      <c r="E73" s="19">
        <v>210683.35</v>
      </c>
      <c r="H73" s="11" t="s">
        <v>213</v>
      </c>
      <c r="I73" s="11" t="s">
        <v>214</v>
      </c>
      <c r="J73" s="11">
        <v>1</v>
      </c>
      <c r="K73" s="19">
        <v>1950</v>
      </c>
      <c r="L73" s="19"/>
      <c r="M73" s="11" t="s">
        <v>213</v>
      </c>
      <c r="N73" s="11" t="s">
        <v>214</v>
      </c>
      <c r="O73" s="11">
        <v>1</v>
      </c>
      <c r="Q73" s="11">
        <f>SUM(Tabla17[[#This Row],[Homes]:[Mulleres]])</f>
        <v>1</v>
      </c>
      <c r="R73" s="19">
        <v>1950</v>
      </c>
    </row>
    <row r="74" spans="1:18" x14ac:dyDescent="0.25">
      <c r="A74" s="11" t="s">
        <v>106</v>
      </c>
      <c r="B74" s="11" t="s">
        <v>122</v>
      </c>
      <c r="C74" s="11" t="s">
        <v>24</v>
      </c>
      <c r="D74" s="11">
        <v>3</v>
      </c>
      <c r="E74" s="19">
        <v>9450</v>
      </c>
      <c r="H74" s="11" t="s">
        <v>215</v>
      </c>
      <c r="I74" s="11" t="s">
        <v>216</v>
      </c>
      <c r="J74" s="11">
        <v>5</v>
      </c>
      <c r="K74" s="19">
        <v>30836.71</v>
      </c>
      <c r="L74" s="19"/>
      <c r="M74" s="11" t="s">
        <v>215</v>
      </c>
      <c r="N74" s="11" t="s">
        <v>216</v>
      </c>
      <c r="O74" s="11">
        <v>1</v>
      </c>
      <c r="P74" s="11">
        <v>2</v>
      </c>
      <c r="Q74" s="11">
        <f>SUM(Tabla17[[#This Row],[Homes]:[Mulleres]])</f>
        <v>3</v>
      </c>
      <c r="R74" s="19">
        <v>30836.71</v>
      </c>
    </row>
    <row r="75" spans="1:18" x14ac:dyDescent="0.25">
      <c r="A75" s="11" t="s">
        <v>106</v>
      </c>
      <c r="B75" s="11" t="s">
        <v>122</v>
      </c>
      <c r="C75" s="11" t="s">
        <v>25</v>
      </c>
      <c r="D75" s="11">
        <v>4</v>
      </c>
      <c r="E75" s="19">
        <v>23261</v>
      </c>
      <c r="H75" s="11" t="s">
        <v>217</v>
      </c>
      <c r="I75" s="11" t="s">
        <v>218</v>
      </c>
      <c r="J75" s="11">
        <v>1</v>
      </c>
      <c r="K75" s="19">
        <v>3000</v>
      </c>
      <c r="L75" s="19"/>
      <c r="M75" s="11" t="s">
        <v>217</v>
      </c>
      <c r="N75" s="11" t="s">
        <v>218</v>
      </c>
      <c r="P75" s="11">
        <v>1</v>
      </c>
      <c r="Q75" s="11">
        <f>SUM(Tabla17[[#This Row],[Homes]:[Mulleres]])</f>
        <v>1</v>
      </c>
      <c r="R75" s="19">
        <v>3000</v>
      </c>
    </row>
    <row r="76" spans="1:18" x14ac:dyDescent="0.25">
      <c r="A76" s="11" t="s">
        <v>106</v>
      </c>
      <c r="B76" s="11" t="s">
        <v>125</v>
      </c>
      <c r="C76" s="11" t="s">
        <v>25</v>
      </c>
      <c r="D76" s="11">
        <v>7</v>
      </c>
      <c r="E76" s="19">
        <v>64800</v>
      </c>
      <c r="H76" s="11" t="s">
        <v>219</v>
      </c>
      <c r="I76" s="11" t="s">
        <v>220</v>
      </c>
      <c r="J76" s="11">
        <v>1</v>
      </c>
      <c r="K76" s="19">
        <v>12396</v>
      </c>
      <c r="L76" s="19"/>
      <c r="M76" s="11" t="s">
        <v>219</v>
      </c>
      <c r="N76" s="11" t="s">
        <v>220</v>
      </c>
      <c r="O76" s="11">
        <v>1</v>
      </c>
      <c r="Q76" s="11">
        <f>SUM(Tabla17[[#This Row],[Homes]:[Mulleres]])</f>
        <v>1</v>
      </c>
      <c r="R76" s="19">
        <v>12396</v>
      </c>
    </row>
    <row r="77" spans="1:18" x14ac:dyDescent="0.25">
      <c r="A77" s="11" t="s">
        <v>106</v>
      </c>
      <c r="B77" s="11" t="s">
        <v>128</v>
      </c>
      <c r="C77" s="11" t="s">
        <v>25</v>
      </c>
      <c r="D77" s="11">
        <v>1</v>
      </c>
      <c r="E77" s="19">
        <v>3030</v>
      </c>
      <c r="H77" s="11" t="s">
        <v>221</v>
      </c>
      <c r="I77" s="11" t="s">
        <v>222</v>
      </c>
      <c r="J77" s="11">
        <v>16</v>
      </c>
      <c r="K77" s="19">
        <v>246770</v>
      </c>
      <c r="L77" s="19"/>
      <c r="M77" s="11" t="s">
        <v>221</v>
      </c>
      <c r="N77" s="11" t="s">
        <v>222</v>
      </c>
      <c r="O77" s="11">
        <v>1</v>
      </c>
      <c r="Q77" s="11">
        <f>SUM(Tabla17[[#This Row],[Homes]:[Mulleres]])</f>
        <v>1</v>
      </c>
      <c r="R77" s="19">
        <v>246770</v>
      </c>
    </row>
    <row r="78" spans="1:18" x14ac:dyDescent="0.25">
      <c r="A78" s="11" t="s">
        <v>106</v>
      </c>
      <c r="B78" s="11" t="s">
        <v>131</v>
      </c>
      <c r="C78" s="11" t="s">
        <v>25</v>
      </c>
      <c r="D78" s="11">
        <v>1</v>
      </c>
      <c r="E78" s="19">
        <v>1015</v>
      </c>
      <c r="H78" s="11" t="s">
        <v>223</v>
      </c>
      <c r="I78" s="11" t="s">
        <v>224</v>
      </c>
      <c r="J78" s="11">
        <v>1</v>
      </c>
      <c r="K78" s="19">
        <v>1239.67</v>
      </c>
      <c r="L78" s="19"/>
      <c r="M78" s="11" t="s">
        <v>223</v>
      </c>
      <c r="N78" s="11" t="s">
        <v>224</v>
      </c>
      <c r="P78" s="11">
        <v>1</v>
      </c>
      <c r="Q78" s="11">
        <f>SUM(Tabla17[[#This Row],[Homes]:[Mulleres]])</f>
        <v>1</v>
      </c>
      <c r="R78" s="19">
        <v>1239.67</v>
      </c>
    </row>
    <row r="79" spans="1:18" x14ac:dyDescent="0.25">
      <c r="A79" s="11" t="s">
        <v>106</v>
      </c>
      <c r="B79" s="11" t="s">
        <v>134</v>
      </c>
      <c r="C79" s="11" t="s">
        <v>23</v>
      </c>
      <c r="D79" s="11">
        <v>2</v>
      </c>
      <c r="E79" s="19">
        <v>55000</v>
      </c>
      <c r="H79" s="11" t="s">
        <v>225</v>
      </c>
      <c r="I79" s="11" t="s">
        <v>226</v>
      </c>
      <c r="J79" s="11">
        <v>1</v>
      </c>
      <c r="K79" s="19">
        <v>3030</v>
      </c>
      <c r="L79" s="19"/>
      <c r="M79" s="11" t="s">
        <v>225</v>
      </c>
      <c r="N79" s="11" t="s">
        <v>226</v>
      </c>
      <c r="O79" s="11">
        <v>1</v>
      </c>
      <c r="Q79" s="11">
        <f>SUM(Tabla17[[#This Row],[Homes]:[Mulleres]])</f>
        <v>1</v>
      </c>
      <c r="R79" s="19">
        <v>3030</v>
      </c>
    </row>
    <row r="80" spans="1:18" x14ac:dyDescent="0.25">
      <c r="A80" s="11" t="s">
        <v>106</v>
      </c>
      <c r="B80" s="11" t="s">
        <v>134</v>
      </c>
      <c r="C80" s="11" t="s">
        <v>25</v>
      </c>
      <c r="D80" s="11">
        <v>1</v>
      </c>
      <c r="E80" s="19">
        <v>8300</v>
      </c>
      <c r="H80" s="11" t="s">
        <v>227</v>
      </c>
      <c r="I80" s="11" t="s">
        <v>228</v>
      </c>
      <c r="J80" s="11">
        <v>2</v>
      </c>
      <c r="K80" s="19">
        <v>16000</v>
      </c>
      <c r="L80" s="19"/>
      <c r="M80" s="11" t="s">
        <v>227</v>
      </c>
      <c r="N80" s="11" t="s">
        <v>228</v>
      </c>
      <c r="O80" s="11">
        <v>1</v>
      </c>
      <c r="Q80" s="11">
        <f>SUM(Tabla17[[#This Row],[Homes]:[Mulleres]])</f>
        <v>1</v>
      </c>
      <c r="R80" s="19">
        <v>16000</v>
      </c>
    </row>
    <row r="81" spans="1:18" x14ac:dyDescent="0.25">
      <c r="A81" s="11" t="s">
        <v>26</v>
      </c>
      <c r="D81" s="11">
        <f>SUBTOTAL(109,D40:D80)</f>
        <v>620</v>
      </c>
      <c r="E81" s="19">
        <f>SUBTOTAL(109,E40:E80)</f>
        <v>7481466.2299999995</v>
      </c>
      <c r="H81" s="11" t="s">
        <v>229</v>
      </c>
      <c r="I81" s="11" t="s">
        <v>230</v>
      </c>
      <c r="J81" s="11">
        <v>2</v>
      </c>
      <c r="K81" s="19">
        <v>21261</v>
      </c>
      <c r="L81" s="19"/>
      <c r="M81" s="11" t="s">
        <v>229</v>
      </c>
      <c r="N81" s="11" t="s">
        <v>230</v>
      </c>
      <c r="O81" s="11">
        <v>1</v>
      </c>
      <c r="P81" s="11">
        <v>1</v>
      </c>
      <c r="Q81" s="11">
        <f>SUM(Tabla17[[#This Row],[Homes]:[Mulleres]])</f>
        <v>2</v>
      </c>
      <c r="R81" s="19">
        <v>21261</v>
      </c>
    </row>
    <row r="82" spans="1:18" x14ac:dyDescent="0.25">
      <c r="H82" s="11" t="s">
        <v>231</v>
      </c>
      <c r="I82" s="11" t="s">
        <v>232</v>
      </c>
      <c r="J82" s="11">
        <v>1</v>
      </c>
      <c r="K82" s="19">
        <v>12314</v>
      </c>
      <c r="L82" s="19"/>
      <c r="M82" s="11" t="s">
        <v>231</v>
      </c>
      <c r="N82" s="11" t="s">
        <v>232</v>
      </c>
      <c r="P82" s="11">
        <v>1</v>
      </c>
      <c r="Q82" s="11">
        <f>SUM(Tabla17[[#This Row],[Homes]:[Mulleres]])</f>
        <v>1</v>
      </c>
      <c r="R82" s="19">
        <v>12314</v>
      </c>
    </row>
    <row r="83" spans="1:18" x14ac:dyDescent="0.25">
      <c r="H83" s="11" t="s">
        <v>233</v>
      </c>
      <c r="I83" s="11" t="s">
        <v>234</v>
      </c>
      <c r="J83" s="11">
        <v>1</v>
      </c>
      <c r="K83" s="19">
        <v>8300</v>
      </c>
      <c r="L83" s="19"/>
      <c r="M83" s="11" t="s">
        <v>233</v>
      </c>
      <c r="N83" s="11" t="s">
        <v>234</v>
      </c>
      <c r="O83" s="11">
        <v>1</v>
      </c>
      <c r="Q83" s="11">
        <f>SUM(Tabla17[[#This Row],[Homes]:[Mulleres]])</f>
        <v>1</v>
      </c>
      <c r="R83" s="19">
        <v>8300</v>
      </c>
    </row>
    <row r="84" spans="1:18" x14ac:dyDescent="0.25">
      <c r="A84" s="22" t="s">
        <v>235</v>
      </c>
      <c r="H84" s="11" t="s">
        <v>236</v>
      </c>
      <c r="I84" s="11" t="s">
        <v>237</v>
      </c>
      <c r="J84" s="11">
        <v>1</v>
      </c>
      <c r="K84" s="19">
        <v>20000</v>
      </c>
      <c r="L84" s="19"/>
      <c r="M84" s="11" t="s">
        <v>236</v>
      </c>
      <c r="N84" s="11" t="s">
        <v>237</v>
      </c>
      <c r="O84" s="11">
        <v>1</v>
      </c>
      <c r="Q84" s="11">
        <f>SUM(Tabla17[[#This Row],[Homes]:[Mulleres]])</f>
        <v>1</v>
      </c>
      <c r="R84" s="19">
        <v>20000</v>
      </c>
    </row>
    <row r="85" spans="1:18" x14ac:dyDescent="0.25">
      <c r="A85" s="11" t="s">
        <v>65</v>
      </c>
      <c r="B85" s="11" t="s">
        <v>66</v>
      </c>
      <c r="C85" s="11" t="s">
        <v>47</v>
      </c>
      <c r="D85" s="11" t="s">
        <v>11</v>
      </c>
      <c r="E85" s="11" t="s">
        <v>238</v>
      </c>
      <c r="H85" s="11" t="s">
        <v>239</v>
      </c>
      <c r="I85" s="11" t="s">
        <v>240</v>
      </c>
      <c r="J85" s="11">
        <v>1</v>
      </c>
      <c r="K85" s="19">
        <v>35000</v>
      </c>
      <c r="L85" s="19"/>
      <c r="M85" s="11" t="s">
        <v>239</v>
      </c>
      <c r="N85" s="11" t="s">
        <v>240</v>
      </c>
      <c r="P85" s="11">
        <v>1</v>
      </c>
      <c r="Q85" s="11">
        <f>SUM(Tabla17[[#This Row],[Homes]:[Mulleres]])</f>
        <v>1</v>
      </c>
      <c r="R85" s="19">
        <v>35000</v>
      </c>
    </row>
    <row r="86" spans="1:18" x14ac:dyDescent="0.25">
      <c r="A86" s="11" t="s">
        <v>70</v>
      </c>
      <c r="B86" s="11" t="s">
        <v>71</v>
      </c>
      <c r="C86" s="11" t="s">
        <v>23</v>
      </c>
      <c r="D86" s="11">
        <v>1</v>
      </c>
      <c r="E86" s="19">
        <v>21500</v>
      </c>
      <c r="H86" s="11" t="s">
        <v>241</v>
      </c>
      <c r="I86" s="11" t="s">
        <v>242</v>
      </c>
      <c r="J86" s="11">
        <v>2</v>
      </c>
      <c r="K86" s="19">
        <v>28500</v>
      </c>
      <c r="L86" s="19"/>
      <c r="M86" s="11" t="s">
        <v>241</v>
      </c>
      <c r="N86" s="11" t="s">
        <v>242</v>
      </c>
      <c r="O86" s="11">
        <v>1</v>
      </c>
      <c r="Q86" s="11">
        <f>SUM(Tabla17[[#This Row],[Homes]:[Mulleres]])</f>
        <v>1</v>
      </c>
      <c r="R86" s="19">
        <v>28500</v>
      </c>
    </row>
    <row r="87" spans="1:18" x14ac:dyDescent="0.25">
      <c r="A87" s="11" t="s">
        <v>73</v>
      </c>
      <c r="B87" s="11" t="s">
        <v>74</v>
      </c>
      <c r="C87" s="11" t="s">
        <v>23</v>
      </c>
      <c r="D87" s="11">
        <v>3</v>
      </c>
      <c r="E87" s="19">
        <v>142950</v>
      </c>
      <c r="H87" s="11" t="s">
        <v>243</v>
      </c>
      <c r="I87" s="11" t="s">
        <v>244</v>
      </c>
      <c r="J87" s="11">
        <v>4</v>
      </c>
      <c r="K87" s="19">
        <v>36153.83</v>
      </c>
      <c r="L87" s="19"/>
      <c r="M87" s="11" t="s">
        <v>243</v>
      </c>
      <c r="N87" s="11" t="s">
        <v>244</v>
      </c>
      <c r="O87" s="11">
        <v>1</v>
      </c>
      <c r="P87" s="11">
        <v>3</v>
      </c>
      <c r="Q87" s="11">
        <f>SUM(Tabla17[[#This Row],[Homes]:[Mulleres]])</f>
        <v>4</v>
      </c>
      <c r="R87" s="19">
        <v>36153.83</v>
      </c>
    </row>
    <row r="88" spans="1:18" x14ac:dyDescent="0.25">
      <c r="A88" s="11" t="s">
        <v>76</v>
      </c>
      <c r="B88" s="11" t="s">
        <v>77</v>
      </c>
      <c r="C88" s="11" t="s">
        <v>25</v>
      </c>
      <c r="D88" s="11">
        <v>10</v>
      </c>
      <c r="E88" s="19">
        <v>43826</v>
      </c>
      <c r="H88" s="11" t="s">
        <v>245</v>
      </c>
      <c r="I88" s="11" t="s">
        <v>246</v>
      </c>
      <c r="J88" s="11">
        <v>1</v>
      </c>
      <c r="K88" s="19">
        <v>30030</v>
      </c>
      <c r="L88" s="19"/>
      <c r="M88" s="11" t="s">
        <v>245</v>
      </c>
      <c r="N88" s="11" t="s">
        <v>246</v>
      </c>
      <c r="O88" s="11">
        <v>1</v>
      </c>
      <c r="Q88" s="11">
        <f>SUM(Tabla17[[#This Row],[Homes]:[Mulleres]])</f>
        <v>1</v>
      </c>
      <c r="R88" s="19">
        <v>30030</v>
      </c>
    </row>
    <row r="89" spans="1:18" x14ac:dyDescent="0.25">
      <c r="A89" s="11" t="s">
        <v>79</v>
      </c>
      <c r="B89" s="11" t="s">
        <v>80</v>
      </c>
      <c r="C89" s="11" t="s">
        <v>25</v>
      </c>
      <c r="D89" s="11">
        <v>1</v>
      </c>
      <c r="E89" s="19">
        <v>2000</v>
      </c>
      <c r="H89" s="11" t="s">
        <v>247</v>
      </c>
      <c r="I89" s="11" t="s">
        <v>248</v>
      </c>
      <c r="J89" s="11">
        <v>3</v>
      </c>
      <c r="K89" s="19">
        <v>900</v>
      </c>
      <c r="L89" s="19"/>
      <c r="M89" s="11" t="s">
        <v>247</v>
      </c>
      <c r="N89" s="11" t="s">
        <v>248</v>
      </c>
      <c r="O89" s="11">
        <v>1</v>
      </c>
      <c r="Q89" s="11">
        <f>SUM(Tabla17[[#This Row],[Homes]:[Mulleres]])</f>
        <v>1</v>
      </c>
      <c r="R89" s="19">
        <v>900</v>
      </c>
    </row>
    <row r="90" spans="1:18" x14ac:dyDescent="0.25">
      <c r="A90" s="11" t="s">
        <v>82</v>
      </c>
      <c r="B90" s="11" t="s">
        <v>83</v>
      </c>
      <c r="C90" s="11" t="s">
        <v>25</v>
      </c>
      <c r="D90" s="11">
        <v>3</v>
      </c>
      <c r="E90" s="19">
        <v>7266</v>
      </c>
      <c r="H90" s="11" t="s">
        <v>249</v>
      </c>
      <c r="I90" s="11" t="s">
        <v>250</v>
      </c>
      <c r="J90" s="11">
        <v>8</v>
      </c>
      <c r="K90" s="19">
        <v>2886342.36</v>
      </c>
      <c r="L90" s="19"/>
      <c r="M90" s="11" t="s">
        <v>249</v>
      </c>
      <c r="N90" s="11" t="s">
        <v>250</v>
      </c>
      <c r="O90" s="11">
        <v>3</v>
      </c>
      <c r="P90" s="11">
        <v>1</v>
      </c>
      <c r="Q90" s="11">
        <f>SUM(Tabla17[[#This Row],[Homes]:[Mulleres]])</f>
        <v>4</v>
      </c>
      <c r="R90" s="19">
        <v>2886342.36</v>
      </c>
    </row>
    <row r="91" spans="1:18" x14ac:dyDescent="0.25">
      <c r="A91" s="11" t="s">
        <v>85</v>
      </c>
      <c r="B91" s="11" t="s">
        <v>86</v>
      </c>
      <c r="C91" s="11" t="s">
        <v>25</v>
      </c>
      <c r="D91" s="11">
        <v>1</v>
      </c>
      <c r="E91" s="19">
        <v>7200</v>
      </c>
      <c r="H91" s="11" t="s">
        <v>251</v>
      </c>
      <c r="I91" s="11" t="s">
        <v>252</v>
      </c>
      <c r="J91" s="11">
        <v>6</v>
      </c>
      <c r="K91" s="19">
        <v>101964</v>
      </c>
      <c r="L91" s="19"/>
      <c r="M91" s="11" t="s">
        <v>251</v>
      </c>
      <c r="N91" s="11" t="s">
        <v>252</v>
      </c>
      <c r="O91" s="11">
        <v>2</v>
      </c>
      <c r="P91" s="11">
        <v>2</v>
      </c>
      <c r="Q91" s="11">
        <f>SUM(Tabla17[[#This Row],[Homes]:[Mulleres]])</f>
        <v>4</v>
      </c>
      <c r="R91" s="19">
        <v>101964</v>
      </c>
    </row>
    <row r="92" spans="1:18" x14ac:dyDescent="0.25">
      <c r="A92" s="11" t="s">
        <v>88</v>
      </c>
      <c r="B92" s="11" t="s">
        <v>89</v>
      </c>
      <c r="C92" s="11" t="s">
        <v>25</v>
      </c>
      <c r="D92" s="11">
        <v>2</v>
      </c>
      <c r="E92" s="19">
        <v>23542.76</v>
      </c>
      <c r="H92" s="11" t="s">
        <v>253</v>
      </c>
      <c r="I92" s="11" t="s">
        <v>254</v>
      </c>
      <c r="J92" s="11">
        <v>20</v>
      </c>
      <c r="K92" s="19">
        <v>33217.18</v>
      </c>
      <c r="L92" s="19"/>
      <c r="M92" s="11" t="s">
        <v>253</v>
      </c>
      <c r="N92" s="11" t="s">
        <v>254</v>
      </c>
      <c r="O92" s="11">
        <v>4</v>
      </c>
      <c r="Q92" s="11">
        <f>SUM(Tabla17[[#This Row],[Homes]:[Mulleres]])</f>
        <v>4</v>
      </c>
      <c r="R92" s="19">
        <v>33217.18</v>
      </c>
    </row>
    <row r="93" spans="1:18" x14ac:dyDescent="0.25">
      <c r="A93" s="11" t="s">
        <v>92</v>
      </c>
      <c r="B93" s="11" t="s">
        <v>93</v>
      </c>
      <c r="C93" s="11" t="s">
        <v>25</v>
      </c>
      <c r="D93" s="11">
        <v>1</v>
      </c>
      <c r="E93" s="19">
        <v>14250</v>
      </c>
      <c r="H93" s="11" t="s">
        <v>255</v>
      </c>
      <c r="I93" s="11" t="s">
        <v>256</v>
      </c>
      <c r="J93" s="11">
        <v>49</v>
      </c>
      <c r="K93" s="19">
        <v>34670</v>
      </c>
      <c r="L93" s="19"/>
      <c r="M93" s="11" t="s">
        <v>255</v>
      </c>
      <c r="N93" s="11" t="s">
        <v>256</v>
      </c>
      <c r="P93" s="11">
        <v>4</v>
      </c>
      <c r="Q93" s="11">
        <f>SUM(Tabla17[[#This Row],[Homes]:[Mulleres]])</f>
        <v>4</v>
      </c>
      <c r="R93" s="19">
        <v>34670</v>
      </c>
    </row>
    <row r="94" spans="1:18" x14ac:dyDescent="0.25">
      <c r="A94" s="11" t="s">
        <v>95</v>
      </c>
      <c r="B94" s="11" t="s">
        <v>96</v>
      </c>
      <c r="C94" s="11" t="s">
        <v>24</v>
      </c>
      <c r="D94" s="11">
        <v>1</v>
      </c>
      <c r="E94" s="19">
        <v>238</v>
      </c>
      <c r="H94" s="11" t="s">
        <v>257</v>
      </c>
      <c r="I94" s="11" t="s">
        <v>258</v>
      </c>
      <c r="J94" s="11">
        <v>69</v>
      </c>
      <c r="K94" s="19">
        <v>26178.799999999999</v>
      </c>
      <c r="L94" s="19"/>
      <c r="M94" s="11" t="s">
        <v>257</v>
      </c>
      <c r="N94" s="11" t="s">
        <v>258</v>
      </c>
      <c r="O94" s="11">
        <v>1</v>
      </c>
      <c r="Q94" s="11">
        <f>SUM(Tabla17[[#This Row],[Homes]:[Mulleres]])</f>
        <v>1</v>
      </c>
      <c r="R94" s="19">
        <v>26178.799999999999</v>
      </c>
    </row>
    <row r="95" spans="1:18" x14ac:dyDescent="0.25">
      <c r="A95" s="11" t="s">
        <v>95</v>
      </c>
      <c r="B95" s="11" t="s">
        <v>96</v>
      </c>
      <c r="C95" s="11" t="s">
        <v>25</v>
      </c>
      <c r="D95" s="11">
        <v>1</v>
      </c>
      <c r="E95" s="19">
        <v>826.45</v>
      </c>
      <c r="H95" s="11" t="s">
        <v>259</v>
      </c>
      <c r="I95" s="11" t="s">
        <v>260</v>
      </c>
      <c r="J95" s="11">
        <v>5</v>
      </c>
      <c r="K95" s="19">
        <v>9985</v>
      </c>
      <c r="L95" s="19"/>
      <c r="M95" s="11" t="s">
        <v>259</v>
      </c>
      <c r="N95" s="11" t="s">
        <v>260</v>
      </c>
      <c r="O95" s="11">
        <v>1</v>
      </c>
      <c r="P95" s="11">
        <v>1</v>
      </c>
      <c r="Q95" s="11">
        <f>SUM(Tabla17[[#This Row],[Homes]:[Mulleres]])</f>
        <v>2</v>
      </c>
      <c r="R95" s="19">
        <v>9985</v>
      </c>
    </row>
    <row r="96" spans="1:18" x14ac:dyDescent="0.25">
      <c r="A96" s="11" t="s">
        <v>98</v>
      </c>
      <c r="B96" s="11" t="s">
        <v>99</v>
      </c>
      <c r="C96" s="11" t="s">
        <v>23</v>
      </c>
      <c r="D96" s="11">
        <v>1</v>
      </c>
      <c r="E96" s="19">
        <v>50325</v>
      </c>
      <c r="H96" s="11" t="s">
        <v>261</v>
      </c>
      <c r="I96" s="11" t="s">
        <v>262</v>
      </c>
      <c r="J96" s="11">
        <v>9</v>
      </c>
      <c r="K96" s="19">
        <v>536125</v>
      </c>
      <c r="L96" s="19"/>
      <c r="M96" s="11" t="s">
        <v>261</v>
      </c>
      <c r="N96" s="11" t="s">
        <v>262</v>
      </c>
      <c r="O96" s="11">
        <v>2</v>
      </c>
      <c r="P96" s="11">
        <v>1</v>
      </c>
      <c r="Q96" s="11">
        <f>SUM(Tabla17[[#This Row],[Homes]:[Mulleres]])</f>
        <v>3</v>
      </c>
      <c r="R96" s="19">
        <v>536125</v>
      </c>
    </row>
    <row r="97" spans="1:18" x14ac:dyDescent="0.25">
      <c r="A97" s="11" t="s">
        <v>98</v>
      </c>
      <c r="B97" s="11" t="s">
        <v>99</v>
      </c>
      <c r="C97" s="11" t="s">
        <v>25</v>
      </c>
      <c r="D97" s="11">
        <v>10</v>
      </c>
      <c r="E97" s="19">
        <v>29565</v>
      </c>
      <c r="H97" s="11" t="s">
        <v>263</v>
      </c>
      <c r="I97" s="11" t="s">
        <v>264</v>
      </c>
      <c r="J97" s="11">
        <v>4</v>
      </c>
      <c r="K97" s="19">
        <v>26640</v>
      </c>
      <c r="L97" s="19"/>
      <c r="M97" s="11" t="s">
        <v>263</v>
      </c>
      <c r="N97" s="11" t="s">
        <v>264</v>
      </c>
      <c r="O97" s="11">
        <v>2</v>
      </c>
      <c r="Q97" s="11">
        <f>SUM(Tabla17[[#This Row],[Homes]:[Mulleres]])</f>
        <v>2</v>
      </c>
      <c r="R97" s="19">
        <v>26640</v>
      </c>
    </row>
    <row r="98" spans="1:18" x14ac:dyDescent="0.25">
      <c r="A98" s="11" t="s">
        <v>101</v>
      </c>
      <c r="B98" s="11" t="s">
        <v>102</v>
      </c>
      <c r="C98" s="11" t="s">
        <v>23</v>
      </c>
      <c r="D98" s="11">
        <v>4</v>
      </c>
      <c r="E98" s="19">
        <v>89193</v>
      </c>
      <c r="H98" s="11" t="s">
        <v>265</v>
      </c>
      <c r="I98" s="11" t="s">
        <v>266</v>
      </c>
      <c r="J98" s="11">
        <v>2</v>
      </c>
      <c r="K98" s="19">
        <v>65000</v>
      </c>
      <c r="L98" s="19"/>
      <c r="M98" s="11" t="s">
        <v>265</v>
      </c>
      <c r="N98" s="11" t="s">
        <v>266</v>
      </c>
      <c r="O98" s="11">
        <v>1</v>
      </c>
      <c r="Q98" s="11">
        <f>SUM(Tabla17[[#This Row],[Homes]:[Mulleres]])</f>
        <v>1</v>
      </c>
      <c r="R98" s="19">
        <v>65000</v>
      </c>
    </row>
    <row r="99" spans="1:18" x14ac:dyDescent="0.25">
      <c r="A99" s="11" t="s">
        <v>101</v>
      </c>
      <c r="B99" s="11" t="s">
        <v>102</v>
      </c>
      <c r="C99" s="11" t="s">
        <v>25</v>
      </c>
      <c r="D99" s="11">
        <v>87</v>
      </c>
      <c r="E99" s="19">
        <v>205985.39</v>
      </c>
      <c r="H99" s="11" t="s">
        <v>267</v>
      </c>
      <c r="I99" s="11" t="s">
        <v>268</v>
      </c>
      <c r="J99" s="11">
        <v>3</v>
      </c>
      <c r="K99" s="19">
        <v>174000</v>
      </c>
      <c r="L99" s="19"/>
      <c r="M99" s="11" t="s">
        <v>267</v>
      </c>
      <c r="N99" s="11" t="s">
        <v>268</v>
      </c>
      <c r="O99" s="11">
        <v>1</v>
      </c>
      <c r="P99" s="11">
        <v>2</v>
      </c>
      <c r="Q99" s="11">
        <f>SUM(Tabla17[[#This Row],[Homes]:[Mulleres]])</f>
        <v>3</v>
      </c>
      <c r="R99" s="19">
        <v>174000</v>
      </c>
    </row>
    <row r="100" spans="1:18" x14ac:dyDescent="0.25">
      <c r="A100" s="11" t="s">
        <v>104</v>
      </c>
      <c r="B100" s="11" t="s">
        <v>105</v>
      </c>
      <c r="C100" s="11" t="s">
        <v>24</v>
      </c>
      <c r="D100" s="11">
        <v>1</v>
      </c>
      <c r="E100" s="19">
        <v>7345</v>
      </c>
      <c r="H100" s="11" t="s">
        <v>269</v>
      </c>
      <c r="I100" s="11" t="s">
        <v>270</v>
      </c>
      <c r="J100" s="11">
        <v>1</v>
      </c>
      <c r="K100" s="19">
        <v>1015</v>
      </c>
      <c r="L100" s="19"/>
      <c r="M100" s="11" t="s">
        <v>269</v>
      </c>
      <c r="N100" s="11" t="s">
        <v>270</v>
      </c>
      <c r="P100" s="11">
        <v>1</v>
      </c>
      <c r="Q100" s="11">
        <f>SUM(Tabla17[[#This Row],[Homes]:[Mulleres]])</f>
        <v>1</v>
      </c>
      <c r="R100" s="19">
        <v>1015</v>
      </c>
    </row>
    <row r="101" spans="1:18" x14ac:dyDescent="0.25">
      <c r="A101" s="11" t="s">
        <v>108</v>
      </c>
      <c r="B101" s="11" t="s">
        <v>109</v>
      </c>
      <c r="C101" s="11" t="s">
        <v>25</v>
      </c>
      <c r="D101" s="11">
        <v>1</v>
      </c>
      <c r="E101" s="19">
        <v>850</v>
      </c>
      <c r="H101" s="11" t="s">
        <v>271</v>
      </c>
      <c r="I101" s="11" t="s">
        <v>272</v>
      </c>
      <c r="J101" s="11">
        <v>3</v>
      </c>
      <c r="K101" s="19">
        <v>70500</v>
      </c>
      <c r="L101" s="19"/>
      <c r="M101" s="11" t="s">
        <v>271</v>
      </c>
      <c r="N101" s="11" t="s">
        <v>272</v>
      </c>
      <c r="O101" s="11">
        <v>1</v>
      </c>
      <c r="Q101" s="11">
        <f>SUM(Tabla17[[#This Row],[Homes]:[Mulleres]])</f>
        <v>1</v>
      </c>
      <c r="R101" s="19">
        <v>70500</v>
      </c>
    </row>
    <row r="102" spans="1:18" x14ac:dyDescent="0.25">
      <c r="A102" s="11" t="s">
        <v>111</v>
      </c>
      <c r="B102" s="11" t="s">
        <v>112</v>
      </c>
      <c r="C102" s="11" t="s">
        <v>23</v>
      </c>
      <c r="D102" s="11">
        <v>4</v>
      </c>
      <c r="E102" s="19">
        <v>195000</v>
      </c>
      <c r="H102" s="11" t="s">
        <v>273</v>
      </c>
      <c r="I102" s="11" t="s">
        <v>274</v>
      </c>
      <c r="J102" s="11">
        <v>1</v>
      </c>
      <c r="K102" s="19">
        <v>1650</v>
      </c>
      <c r="L102" s="19"/>
      <c r="M102" s="11" t="s">
        <v>273</v>
      </c>
      <c r="N102" s="11" t="s">
        <v>274</v>
      </c>
      <c r="P102" s="11">
        <v>1</v>
      </c>
      <c r="Q102" s="11">
        <f>SUM(Tabla17[[#This Row],[Homes]:[Mulleres]])</f>
        <v>1</v>
      </c>
      <c r="R102" s="19">
        <v>1650</v>
      </c>
    </row>
    <row r="103" spans="1:18" x14ac:dyDescent="0.25">
      <c r="A103" s="11" t="s">
        <v>111</v>
      </c>
      <c r="B103" s="11" t="s">
        <v>112</v>
      </c>
      <c r="C103" s="11" t="s">
        <v>25</v>
      </c>
      <c r="D103" s="11">
        <v>1</v>
      </c>
      <c r="E103" s="19">
        <v>220</v>
      </c>
      <c r="H103" s="11" t="s">
        <v>275</v>
      </c>
      <c r="I103" s="11" t="s">
        <v>276</v>
      </c>
      <c r="J103" s="11">
        <v>1</v>
      </c>
      <c r="K103" s="19">
        <v>69400</v>
      </c>
      <c r="L103" s="19"/>
      <c r="M103" s="11" t="s">
        <v>275</v>
      </c>
      <c r="N103" s="11" t="s">
        <v>276</v>
      </c>
      <c r="O103" s="11">
        <v>1</v>
      </c>
      <c r="Q103" s="11">
        <f>SUM(Tabla17[[#This Row],[Homes]:[Mulleres]])</f>
        <v>1</v>
      </c>
      <c r="R103" s="19">
        <v>69400</v>
      </c>
    </row>
    <row r="104" spans="1:18" x14ac:dyDescent="0.25">
      <c r="A104" s="11" t="s">
        <v>114</v>
      </c>
      <c r="B104" s="11" t="s">
        <v>115</v>
      </c>
      <c r="C104" s="11" t="s">
        <v>23</v>
      </c>
      <c r="D104" s="11">
        <v>3</v>
      </c>
      <c r="E104" s="19">
        <v>92467.82</v>
      </c>
      <c r="H104" s="11" t="s">
        <v>277</v>
      </c>
      <c r="I104" s="11" t="s">
        <v>278</v>
      </c>
      <c r="J104" s="11">
        <v>1</v>
      </c>
      <c r="K104" s="19">
        <v>14000</v>
      </c>
      <c r="L104" s="19"/>
      <c r="M104" s="11" t="s">
        <v>277</v>
      </c>
      <c r="N104" s="11" t="s">
        <v>278</v>
      </c>
      <c r="O104" s="11">
        <v>1</v>
      </c>
      <c r="Q104" s="11">
        <f>SUM(Tabla17[[#This Row],[Homes]:[Mulleres]])</f>
        <v>1</v>
      </c>
      <c r="R104" s="19">
        <v>14000</v>
      </c>
    </row>
    <row r="105" spans="1:18" x14ac:dyDescent="0.25">
      <c r="A105" s="11" t="s">
        <v>114</v>
      </c>
      <c r="B105" s="11" t="s">
        <v>115</v>
      </c>
      <c r="C105" s="11" t="s">
        <v>25</v>
      </c>
      <c r="D105" s="11">
        <v>29</v>
      </c>
      <c r="E105" s="19">
        <v>176621.9</v>
      </c>
      <c r="H105" s="11" t="s">
        <v>26</v>
      </c>
      <c r="J105" s="11">
        <f>SUBTOTAL(109,J14:J104)</f>
        <v>620</v>
      </c>
      <c r="K105" s="19">
        <f>SUBTOTAL(109,K14:K104)</f>
        <v>7481466.2300000004</v>
      </c>
      <c r="L105" s="19"/>
      <c r="M105" s="11" t="s">
        <v>26</v>
      </c>
      <c r="O105" s="11">
        <f>SUBTOTAL(109,O14:O104)</f>
        <v>114</v>
      </c>
      <c r="P105" s="11">
        <f>SUBTOTAL(109,P14:P104)</f>
        <v>48</v>
      </c>
      <c r="Q105" s="11">
        <f>SUM(Tabla17[[#This Row],[Homes]:[Mulleres]])</f>
        <v>162</v>
      </c>
      <c r="R105" s="19">
        <f>SUBTOTAL(109,R14:R104)</f>
        <v>7481466.2300000004</v>
      </c>
    </row>
    <row r="106" spans="1:18" x14ac:dyDescent="0.25">
      <c r="A106" s="11" t="s">
        <v>117</v>
      </c>
      <c r="B106" s="11" t="s">
        <v>118</v>
      </c>
      <c r="C106" s="11" t="s">
        <v>25</v>
      </c>
      <c r="D106" s="11">
        <v>1</v>
      </c>
      <c r="E106" s="19">
        <v>4000</v>
      </c>
    </row>
    <row r="107" spans="1:18" x14ac:dyDescent="0.25">
      <c r="A107" s="11" t="s">
        <v>120</v>
      </c>
      <c r="B107" s="11" t="s">
        <v>121</v>
      </c>
      <c r="C107" s="11" t="s">
        <v>25</v>
      </c>
      <c r="D107" s="11">
        <v>1</v>
      </c>
      <c r="E107" s="19">
        <v>4000</v>
      </c>
    </row>
    <row r="108" spans="1:18" x14ac:dyDescent="0.25">
      <c r="A108" s="11" t="s">
        <v>123</v>
      </c>
      <c r="B108" s="11" t="s">
        <v>124</v>
      </c>
      <c r="C108" s="11" t="s">
        <v>25</v>
      </c>
      <c r="D108" s="11">
        <v>1</v>
      </c>
      <c r="E108" s="19">
        <v>1400</v>
      </c>
    </row>
    <row r="109" spans="1:18" x14ac:dyDescent="0.25">
      <c r="A109" s="11" t="s">
        <v>126</v>
      </c>
      <c r="B109" s="11" t="s">
        <v>127</v>
      </c>
      <c r="C109" s="11" t="s">
        <v>25</v>
      </c>
      <c r="D109" s="11">
        <v>5</v>
      </c>
      <c r="E109" s="19">
        <v>58800</v>
      </c>
    </row>
    <row r="110" spans="1:18" x14ac:dyDescent="0.25">
      <c r="A110" s="11" t="s">
        <v>129</v>
      </c>
      <c r="B110" s="11" t="s">
        <v>130</v>
      </c>
      <c r="C110" s="11" t="s">
        <v>23</v>
      </c>
      <c r="D110" s="11">
        <v>4</v>
      </c>
      <c r="E110" s="19">
        <v>157683.35</v>
      </c>
    </row>
    <row r="111" spans="1:18" x14ac:dyDescent="0.25">
      <c r="A111" s="11" t="s">
        <v>129</v>
      </c>
      <c r="B111" s="11" t="s">
        <v>130</v>
      </c>
      <c r="C111" s="11" t="s">
        <v>25</v>
      </c>
      <c r="D111" s="11">
        <v>7</v>
      </c>
      <c r="E111" s="19">
        <v>30500</v>
      </c>
    </row>
    <row r="112" spans="1:18" x14ac:dyDescent="0.25">
      <c r="A112" s="11" t="s">
        <v>132</v>
      </c>
      <c r="B112" s="11" t="s">
        <v>133</v>
      </c>
      <c r="C112" s="11" t="s">
        <v>24</v>
      </c>
      <c r="D112" s="11">
        <v>1</v>
      </c>
      <c r="E112" s="19">
        <v>450</v>
      </c>
    </row>
    <row r="113" spans="1:5" x14ac:dyDescent="0.25">
      <c r="A113" s="11" t="s">
        <v>132</v>
      </c>
      <c r="B113" s="11" t="s">
        <v>133</v>
      </c>
      <c r="C113" s="11" t="s">
        <v>25</v>
      </c>
      <c r="D113" s="11">
        <v>1</v>
      </c>
      <c r="E113" s="19">
        <v>500</v>
      </c>
    </row>
    <row r="114" spans="1:5" x14ac:dyDescent="0.25">
      <c r="A114" s="11" t="s">
        <v>135</v>
      </c>
      <c r="B114" s="11" t="s">
        <v>136</v>
      </c>
      <c r="C114" s="11" t="s">
        <v>23</v>
      </c>
      <c r="D114" s="11">
        <v>1</v>
      </c>
      <c r="E114" s="19">
        <v>10000</v>
      </c>
    </row>
    <row r="115" spans="1:5" x14ac:dyDescent="0.25">
      <c r="A115" s="11" t="s">
        <v>137</v>
      </c>
      <c r="B115" s="11" t="s">
        <v>138</v>
      </c>
      <c r="C115" s="11" t="s">
        <v>23</v>
      </c>
      <c r="D115" s="11">
        <v>1</v>
      </c>
      <c r="E115" s="19">
        <v>13500</v>
      </c>
    </row>
    <row r="116" spans="1:5" x14ac:dyDescent="0.25">
      <c r="A116" s="11" t="s">
        <v>139</v>
      </c>
      <c r="B116" s="11" t="s">
        <v>140</v>
      </c>
      <c r="C116" s="11" t="s">
        <v>25</v>
      </c>
      <c r="D116" s="11">
        <v>1</v>
      </c>
      <c r="E116" s="19">
        <v>400</v>
      </c>
    </row>
    <row r="117" spans="1:5" x14ac:dyDescent="0.25">
      <c r="A117" s="11" t="s">
        <v>142</v>
      </c>
      <c r="B117" s="11" t="s">
        <v>143</v>
      </c>
      <c r="C117" s="11" t="s">
        <v>24</v>
      </c>
      <c r="D117" s="11">
        <v>1</v>
      </c>
      <c r="E117" s="19">
        <v>2160</v>
      </c>
    </row>
    <row r="118" spans="1:5" x14ac:dyDescent="0.25">
      <c r="A118" s="11" t="s">
        <v>142</v>
      </c>
      <c r="B118" s="11" t="s">
        <v>143</v>
      </c>
      <c r="C118" s="11" t="s">
        <v>25</v>
      </c>
      <c r="D118" s="11">
        <v>2</v>
      </c>
      <c r="E118" s="19">
        <v>3300</v>
      </c>
    </row>
    <row r="119" spans="1:5" x14ac:dyDescent="0.25">
      <c r="A119" s="11" t="s">
        <v>145</v>
      </c>
      <c r="B119" s="11" t="s">
        <v>146</v>
      </c>
      <c r="C119" s="11" t="s">
        <v>25</v>
      </c>
      <c r="D119" s="11">
        <v>1</v>
      </c>
      <c r="E119" s="19">
        <v>7200</v>
      </c>
    </row>
    <row r="120" spans="1:5" x14ac:dyDescent="0.25">
      <c r="A120" s="11" t="s">
        <v>147</v>
      </c>
      <c r="B120" s="11" t="s">
        <v>148</v>
      </c>
      <c r="C120" s="11" t="s">
        <v>23</v>
      </c>
      <c r="D120" s="11">
        <v>4</v>
      </c>
      <c r="E120" s="19">
        <v>260000</v>
      </c>
    </row>
    <row r="121" spans="1:5" x14ac:dyDescent="0.25">
      <c r="A121" s="11" t="s">
        <v>147</v>
      </c>
      <c r="B121" s="11" t="s">
        <v>148</v>
      </c>
      <c r="C121" s="11" t="s">
        <v>25</v>
      </c>
      <c r="D121" s="11">
        <v>14</v>
      </c>
      <c r="E121" s="19">
        <v>77890</v>
      </c>
    </row>
    <row r="122" spans="1:5" x14ac:dyDescent="0.25">
      <c r="A122" s="11" t="s">
        <v>149</v>
      </c>
      <c r="B122" s="11" t="s">
        <v>150</v>
      </c>
      <c r="C122" s="11" t="s">
        <v>23</v>
      </c>
      <c r="D122" s="11">
        <v>2</v>
      </c>
      <c r="E122" s="19">
        <v>136500</v>
      </c>
    </row>
    <row r="123" spans="1:5" x14ac:dyDescent="0.25">
      <c r="A123" s="11" t="s">
        <v>149</v>
      </c>
      <c r="B123" s="11" t="s">
        <v>150</v>
      </c>
      <c r="C123" s="11" t="s">
        <v>24</v>
      </c>
      <c r="D123" s="11">
        <v>3</v>
      </c>
      <c r="E123" s="19">
        <v>22520</v>
      </c>
    </row>
    <row r="124" spans="1:5" x14ac:dyDescent="0.25">
      <c r="A124" s="11" t="s">
        <v>149</v>
      </c>
      <c r="B124" s="11" t="s">
        <v>150</v>
      </c>
      <c r="C124" s="11" t="s">
        <v>25</v>
      </c>
      <c r="D124" s="11">
        <v>4</v>
      </c>
      <c r="E124" s="19">
        <v>41200</v>
      </c>
    </row>
    <row r="125" spans="1:5" x14ac:dyDescent="0.25">
      <c r="A125" s="11" t="s">
        <v>151</v>
      </c>
      <c r="B125" s="11" t="s">
        <v>152</v>
      </c>
      <c r="C125" s="11" t="s">
        <v>23</v>
      </c>
      <c r="D125" s="11">
        <v>2</v>
      </c>
      <c r="E125" s="19">
        <v>84000</v>
      </c>
    </row>
    <row r="126" spans="1:5" x14ac:dyDescent="0.25">
      <c r="A126" s="11" t="s">
        <v>153</v>
      </c>
      <c r="B126" s="11" t="s">
        <v>154</v>
      </c>
      <c r="C126" s="11" t="s">
        <v>23</v>
      </c>
      <c r="D126" s="11">
        <v>1</v>
      </c>
      <c r="E126" s="19">
        <v>25000</v>
      </c>
    </row>
    <row r="127" spans="1:5" x14ac:dyDescent="0.25">
      <c r="A127" s="11" t="s">
        <v>155</v>
      </c>
      <c r="B127" s="11" t="s">
        <v>156</v>
      </c>
      <c r="C127" s="11" t="s">
        <v>25</v>
      </c>
      <c r="D127" s="11">
        <v>2</v>
      </c>
      <c r="E127" s="19">
        <v>1180</v>
      </c>
    </row>
    <row r="128" spans="1:5" x14ac:dyDescent="0.25">
      <c r="A128" s="11" t="s">
        <v>157</v>
      </c>
      <c r="B128" s="11" t="s">
        <v>158</v>
      </c>
      <c r="C128" s="11" t="s">
        <v>25</v>
      </c>
      <c r="D128" s="11">
        <v>2</v>
      </c>
      <c r="E128" s="19">
        <v>500</v>
      </c>
    </row>
    <row r="129" spans="1:5" x14ac:dyDescent="0.25">
      <c r="A129" s="11" t="s">
        <v>159</v>
      </c>
      <c r="B129" s="11" t="s">
        <v>160</v>
      </c>
      <c r="C129" s="11" t="s">
        <v>25</v>
      </c>
      <c r="D129" s="11">
        <v>5</v>
      </c>
      <c r="E129" s="19">
        <v>1976.89</v>
      </c>
    </row>
    <row r="130" spans="1:5" x14ac:dyDescent="0.25">
      <c r="A130" s="11" t="s">
        <v>161</v>
      </c>
      <c r="B130" s="11" t="s">
        <v>162</v>
      </c>
      <c r="C130" s="11" t="s">
        <v>25</v>
      </c>
      <c r="D130" s="11">
        <v>2</v>
      </c>
      <c r="E130" s="19">
        <v>1400</v>
      </c>
    </row>
    <row r="131" spans="1:5" x14ac:dyDescent="0.25">
      <c r="A131" s="11" t="s">
        <v>163</v>
      </c>
      <c r="B131" s="11" t="s">
        <v>164</v>
      </c>
      <c r="C131" s="11" t="s">
        <v>25</v>
      </c>
      <c r="D131" s="11">
        <v>8</v>
      </c>
      <c r="E131" s="19">
        <v>3779.34</v>
      </c>
    </row>
    <row r="132" spans="1:5" x14ac:dyDescent="0.25">
      <c r="A132" s="11" t="s">
        <v>165</v>
      </c>
      <c r="B132" s="11" t="s">
        <v>166</v>
      </c>
      <c r="C132" s="11" t="s">
        <v>23</v>
      </c>
      <c r="D132" s="11">
        <v>1</v>
      </c>
      <c r="E132" s="19">
        <v>10600</v>
      </c>
    </row>
    <row r="133" spans="1:5" x14ac:dyDescent="0.25">
      <c r="A133" s="11" t="s">
        <v>165</v>
      </c>
      <c r="B133" s="11" t="s">
        <v>166</v>
      </c>
      <c r="C133" s="11" t="s">
        <v>25</v>
      </c>
      <c r="D133" s="11">
        <v>78</v>
      </c>
      <c r="E133" s="19">
        <v>90931.9</v>
      </c>
    </row>
    <row r="134" spans="1:5" x14ac:dyDescent="0.25">
      <c r="A134" s="11" t="s">
        <v>167</v>
      </c>
      <c r="B134" s="11" t="s">
        <v>168</v>
      </c>
      <c r="C134" s="11" t="s">
        <v>23</v>
      </c>
      <c r="D134" s="11">
        <v>1</v>
      </c>
      <c r="E134" s="19">
        <v>14000</v>
      </c>
    </row>
    <row r="135" spans="1:5" x14ac:dyDescent="0.25">
      <c r="A135" s="11" t="s">
        <v>167</v>
      </c>
      <c r="B135" s="11" t="s">
        <v>168</v>
      </c>
      <c r="C135" s="11" t="s">
        <v>25</v>
      </c>
      <c r="D135" s="11">
        <v>2</v>
      </c>
      <c r="E135" s="19">
        <v>10400</v>
      </c>
    </row>
    <row r="136" spans="1:5" x14ac:dyDescent="0.25">
      <c r="A136" s="11" t="s">
        <v>169</v>
      </c>
      <c r="B136" s="11" t="s">
        <v>170</v>
      </c>
      <c r="C136" s="11" t="s">
        <v>25</v>
      </c>
      <c r="D136" s="11">
        <v>3</v>
      </c>
      <c r="E136" s="19">
        <v>2960</v>
      </c>
    </row>
    <row r="137" spans="1:5" x14ac:dyDescent="0.25">
      <c r="A137" s="11" t="s">
        <v>171</v>
      </c>
      <c r="B137" s="11" t="s">
        <v>172</v>
      </c>
      <c r="C137" s="11" t="s">
        <v>23</v>
      </c>
      <c r="D137" s="11">
        <v>1</v>
      </c>
      <c r="E137" s="19">
        <v>14534.1</v>
      </c>
    </row>
    <row r="138" spans="1:5" x14ac:dyDescent="0.25">
      <c r="A138" s="11" t="s">
        <v>171</v>
      </c>
      <c r="B138" s="11" t="s">
        <v>172</v>
      </c>
      <c r="C138" s="11" t="s">
        <v>25</v>
      </c>
      <c r="D138" s="11">
        <v>3</v>
      </c>
      <c r="E138" s="19">
        <v>11675.4</v>
      </c>
    </row>
    <row r="139" spans="1:5" x14ac:dyDescent="0.25">
      <c r="A139" s="11" t="s">
        <v>173</v>
      </c>
      <c r="B139" s="11" t="s">
        <v>174</v>
      </c>
      <c r="C139" s="11" t="s">
        <v>23</v>
      </c>
      <c r="D139" s="11">
        <v>1</v>
      </c>
      <c r="E139" s="19">
        <v>17000</v>
      </c>
    </row>
    <row r="140" spans="1:5" x14ac:dyDescent="0.25">
      <c r="A140" s="11" t="s">
        <v>175</v>
      </c>
      <c r="B140" s="11" t="s">
        <v>176</v>
      </c>
      <c r="C140" s="11" t="s">
        <v>25</v>
      </c>
      <c r="D140" s="11">
        <v>7</v>
      </c>
      <c r="E140" s="19">
        <v>40310</v>
      </c>
    </row>
    <row r="141" spans="1:5" x14ac:dyDescent="0.25">
      <c r="A141" s="11" t="s">
        <v>177</v>
      </c>
      <c r="B141" s="11" t="s">
        <v>178</v>
      </c>
      <c r="C141" s="11" t="s">
        <v>25</v>
      </c>
      <c r="D141" s="11">
        <v>2</v>
      </c>
      <c r="E141" s="19">
        <v>8230</v>
      </c>
    </row>
    <row r="142" spans="1:5" x14ac:dyDescent="0.25">
      <c r="A142" s="11" t="s">
        <v>179</v>
      </c>
      <c r="B142" s="11" t="s">
        <v>180</v>
      </c>
      <c r="C142" s="11" t="s">
        <v>25</v>
      </c>
      <c r="D142" s="11">
        <v>1</v>
      </c>
      <c r="E142" s="19">
        <v>11800</v>
      </c>
    </row>
    <row r="143" spans="1:5" x14ac:dyDescent="0.25">
      <c r="A143" s="11" t="s">
        <v>181</v>
      </c>
      <c r="B143" s="11" t="s">
        <v>182</v>
      </c>
      <c r="C143" s="11" t="s">
        <v>23</v>
      </c>
      <c r="D143" s="11">
        <v>2</v>
      </c>
      <c r="E143" s="19">
        <v>77093.509999999995</v>
      </c>
    </row>
    <row r="144" spans="1:5" x14ac:dyDescent="0.25">
      <c r="A144" s="11" t="s">
        <v>181</v>
      </c>
      <c r="B144" s="11" t="s">
        <v>182</v>
      </c>
      <c r="C144" s="11" t="s">
        <v>25</v>
      </c>
      <c r="D144" s="11">
        <v>3</v>
      </c>
      <c r="E144" s="19">
        <v>60600</v>
      </c>
    </row>
    <row r="145" spans="1:5" x14ac:dyDescent="0.25">
      <c r="A145" s="11" t="s">
        <v>183</v>
      </c>
      <c r="B145" s="11" t="s">
        <v>184</v>
      </c>
      <c r="C145" s="11" t="s">
        <v>23</v>
      </c>
      <c r="D145" s="11">
        <v>1</v>
      </c>
      <c r="E145" s="19">
        <v>60000</v>
      </c>
    </row>
    <row r="146" spans="1:5" x14ac:dyDescent="0.25">
      <c r="A146" s="11" t="s">
        <v>185</v>
      </c>
      <c r="B146" s="11" t="s">
        <v>186</v>
      </c>
      <c r="C146" s="11" t="s">
        <v>23</v>
      </c>
      <c r="D146" s="11">
        <v>1</v>
      </c>
      <c r="E146" s="19">
        <v>49500</v>
      </c>
    </row>
    <row r="147" spans="1:5" x14ac:dyDescent="0.25">
      <c r="A147" s="11" t="s">
        <v>187</v>
      </c>
      <c r="B147" s="11" t="s">
        <v>188</v>
      </c>
      <c r="C147" s="11" t="s">
        <v>23</v>
      </c>
      <c r="D147" s="11">
        <v>1</v>
      </c>
      <c r="E147" s="19">
        <v>11500</v>
      </c>
    </row>
    <row r="148" spans="1:5" x14ac:dyDescent="0.25">
      <c r="A148" s="11" t="s">
        <v>187</v>
      </c>
      <c r="B148" s="11" t="s">
        <v>188</v>
      </c>
      <c r="C148" s="11" t="s">
        <v>25</v>
      </c>
      <c r="D148" s="11">
        <v>2</v>
      </c>
      <c r="E148" s="19">
        <v>37350</v>
      </c>
    </row>
    <row r="149" spans="1:5" x14ac:dyDescent="0.25">
      <c r="A149" s="11" t="s">
        <v>189</v>
      </c>
      <c r="B149" s="11" t="s">
        <v>190</v>
      </c>
      <c r="C149" s="11" t="s">
        <v>25</v>
      </c>
      <c r="D149" s="11">
        <v>2</v>
      </c>
      <c r="E149" s="19">
        <v>1080</v>
      </c>
    </row>
    <row r="150" spans="1:5" x14ac:dyDescent="0.25">
      <c r="A150" s="11" t="s">
        <v>191</v>
      </c>
      <c r="B150" s="11" t="s">
        <v>192</v>
      </c>
      <c r="C150" s="11" t="s">
        <v>25</v>
      </c>
      <c r="D150" s="11">
        <v>3</v>
      </c>
      <c r="E150" s="19">
        <v>21156.68</v>
      </c>
    </row>
    <row r="151" spans="1:5" x14ac:dyDescent="0.25">
      <c r="A151" s="11" t="s">
        <v>193</v>
      </c>
      <c r="B151" s="11" t="s">
        <v>194</v>
      </c>
      <c r="C151" s="11" t="s">
        <v>25</v>
      </c>
      <c r="D151" s="11">
        <v>3</v>
      </c>
      <c r="E151" s="19">
        <v>6928</v>
      </c>
    </row>
    <row r="152" spans="1:5" x14ac:dyDescent="0.25">
      <c r="A152" s="11" t="s">
        <v>195</v>
      </c>
      <c r="B152" s="11" t="s">
        <v>196</v>
      </c>
      <c r="C152" s="11" t="s">
        <v>23</v>
      </c>
      <c r="D152" s="11">
        <v>3</v>
      </c>
      <c r="E152" s="19">
        <v>97987</v>
      </c>
    </row>
    <row r="153" spans="1:5" x14ac:dyDescent="0.25">
      <c r="A153" s="11" t="s">
        <v>195</v>
      </c>
      <c r="B153" s="11" t="s">
        <v>196</v>
      </c>
      <c r="C153" s="11" t="s">
        <v>24</v>
      </c>
      <c r="D153" s="11">
        <v>1</v>
      </c>
      <c r="E153" s="19">
        <v>2635</v>
      </c>
    </row>
    <row r="154" spans="1:5" x14ac:dyDescent="0.25">
      <c r="A154" s="11" t="s">
        <v>195</v>
      </c>
      <c r="B154" s="11" t="s">
        <v>196</v>
      </c>
      <c r="C154" s="11" t="s">
        <v>25</v>
      </c>
      <c r="D154" s="11">
        <v>7</v>
      </c>
      <c r="E154" s="19">
        <v>28745</v>
      </c>
    </row>
    <row r="155" spans="1:5" x14ac:dyDescent="0.25">
      <c r="A155" s="11" t="s">
        <v>197</v>
      </c>
      <c r="B155" s="11" t="s">
        <v>198</v>
      </c>
      <c r="C155" s="11" t="s">
        <v>23</v>
      </c>
      <c r="D155" s="11">
        <v>3</v>
      </c>
      <c r="E155" s="19">
        <v>57851.24</v>
      </c>
    </row>
    <row r="156" spans="1:5" x14ac:dyDescent="0.25">
      <c r="A156" s="11" t="s">
        <v>197</v>
      </c>
      <c r="B156" s="11" t="s">
        <v>198</v>
      </c>
      <c r="C156" s="11" t="s">
        <v>25</v>
      </c>
      <c r="D156" s="11">
        <v>1</v>
      </c>
      <c r="E156" s="19">
        <v>11500</v>
      </c>
    </row>
    <row r="157" spans="1:5" x14ac:dyDescent="0.25">
      <c r="A157" s="11" t="s">
        <v>199</v>
      </c>
      <c r="B157" s="11" t="s">
        <v>200</v>
      </c>
      <c r="C157" s="11" t="s">
        <v>25</v>
      </c>
      <c r="D157" s="11">
        <v>3</v>
      </c>
      <c r="E157" s="19">
        <v>3361.5</v>
      </c>
    </row>
    <row r="158" spans="1:5" x14ac:dyDescent="0.25">
      <c r="A158" s="11" t="s">
        <v>201</v>
      </c>
      <c r="B158" s="11" t="s">
        <v>202</v>
      </c>
      <c r="C158" s="11" t="s">
        <v>25</v>
      </c>
      <c r="D158" s="11">
        <v>5</v>
      </c>
      <c r="E158" s="19">
        <v>10426.450000000001</v>
      </c>
    </row>
    <row r="159" spans="1:5" x14ac:dyDescent="0.25">
      <c r="A159" s="11" t="s">
        <v>203</v>
      </c>
      <c r="B159" s="11" t="s">
        <v>204</v>
      </c>
      <c r="C159" s="11" t="s">
        <v>25</v>
      </c>
      <c r="D159" s="11">
        <v>2</v>
      </c>
      <c r="E159" s="19">
        <v>9000</v>
      </c>
    </row>
    <row r="160" spans="1:5" x14ac:dyDescent="0.25">
      <c r="A160" s="11" t="s">
        <v>205</v>
      </c>
      <c r="B160" s="11" t="s">
        <v>206</v>
      </c>
      <c r="C160" s="11" t="s">
        <v>25</v>
      </c>
      <c r="D160" s="11">
        <v>1</v>
      </c>
      <c r="E160" s="19">
        <v>150</v>
      </c>
    </row>
    <row r="161" spans="1:5" x14ac:dyDescent="0.25">
      <c r="A161" s="11" t="s">
        <v>207</v>
      </c>
      <c r="B161" s="11" t="s">
        <v>208</v>
      </c>
      <c r="C161" s="11" t="s">
        <v>23</v>
      </c>
      <c r="D161" s="11">
        <v>1</v>
      </c>
      <c r="E161" s="19">
        <v>30000</v>
      </c>
    </row>
    <row r="162" spans="1:5" x14ac:dyDescent="0.25">
      <c r="A162" s="11" t="s">
        <v>209</v>
      </c>
      <c r="B162" s="11" t="s">
        <v>210</v>
      </c>
      <c r="C162" s="11" t="s">
        <v>25</v>
      </c>
      <c r="D162" s="11">
        <v>6</v>
      </c>
      <c r="E162" s="19">
        <v>52080</v>
      </c>
    </row>
    <row r="163" spans="1:5" x14ac:dyDescent="0.25">
      <c r="A163" s="11" t="s">
        <v>211</v>
      </c>
      <c r="B163" s="11" t="s">
        <v>212</v>
      </c>
      <c r="C163" s="11" t="s">
        <v>25</v>
      </c>
      <c r="D163" s="11">
        <v>1</v>
      </c>
      <c r="E163" s="19">
        <v>700</v>
      </c>
    </row>
    <row r="164" spans="1:5" x14ac:dyDescent="0.25">
      <c r="A164" s="11" t="s">
        <v>213</v>
      </c>
      <c r="B164" s="11" t="s">
        <v>214</v>
      </c>
      <c r="C164" s="11" t="s">
        <v>25</v>
      </c>
      <c r="D164" s="11">
        <v>1</v>
      </c>
      <c r="E164" s="19">
        <v>1950</v>
      </c>
    </row>
    <row r="165" spans="1:5" x14ac:dyDescent="0.25">
      <c r="A165" s="11" t="s">
        <v>215</v>
      </c>
      <c r="B165" s="11" t="s">
        <v>216</v>
      </c>
      <c r="C165" s="11" t="s">
        <v>24</v>
      </c>
      <c r="D165" s="11">
        <v>2</v>
      </c>
      <c r="E165" s="19">
        <v>9000</v>
      </c>
    </row>
    <row r="166" spans="1:5" x14ac:dyDescent="0.25">
      <c r="A166" s="11" t="s">
        <v>215</v>
      </c>
      <c r="B166" s="11" t="s">
        <v>216</v>
      </c>
      <c r="C166" s="11" t="s">
        <v>25</v>
      </c>
      <c r="D166" s="11">
        <v>3</v>
      </c>
      <c r="E166" s="19">
        <v>21836.71</v>
      </c>
    </row>
    <row r="167" spans="1:5" x14ac:dyDescent="0.25">
      <c r="A167" s="11" t="s">
        <v>217</v>
      </c>
      <c r="B167" s="11" t="s">
        <v>218</v>
      </c>
      <c r="C167" s="11" t="s">
        <v>25</v>
      </c>
      <c r="D167" s="11">
        <v>1</v>
      </c>
      <c r="E167" s="19">
        <v>3000</v>
      </c>
    </row>
    <row r="168" spans="1:5" x14ac:dyDescent="0.25">
      <c r="A168" s="11" t="s">
        <v>219</v>
      </c>
      <c r="B168" s="11" t="s">
        <v>220</v>
      </c>
      <c r="C168" s="11" t="s">
        <v>23</v>
      </c>
      <c r="D168" s="11">
        <v>1</v>
      </c>
      <c r="E168" s="19">
        <v>12396</v>
      </c>
    </row>
    <row r="169" spans="1:5" x14ac:dyDescent="0.25">
      <c r="A169" s="11" t="s">
        <v>221</v>
      </c>
      <c r="B169" s="11" t="s">
        <v>222</v>
      </c>
      <c r="C169" s="11" t="s">
        <v>23</v>
      </c>
      <c r="D169" s="11">
        <v>8</v>
      </c>
      <c r="E169" s="19">
        <v>191990</v>
      </c>
    </row>
    <row r="170" spans="1:5" x14ac:dyDescent="0.25">
      <c r="A170" s="11" t="s">
        <v>221</v>
      </c>
      <c r="B170" s="11" t="s">
        <v>222</v>
      </c>
      <c r="C170" s="11" t="s">
        <v>24</v>
      </c>
      <c r="D170" s="11">
        <v>1</v>
      </c>
      <c r="E170" s="19">
        <v>1180</v>
      </c>
    </row>
    <row r="171" spans="1:5" x14ac:dyDescent="0.25">
      <c r="A171" s="11" t="s">
        <v>221</v>
      </c>
      <c r="B171" s="11" t="s">
        <v>222</v>
      </c>
      <c r="C171" s="11" t="s">
        <v>25</v>
      </c>
      <c r="D171" s="11">
        <v>7</v>
      </c>
      <c r="E171" s="19">
        <v>53600</v>
      </c>
    </row>
    <row r="172" spans="1:5" x14ac:dyDescent="0.25">
      <c r="A172" s="11" t="s">
        <v>223</v>
      </c>
      <c r="B172" s="11" t="s">
        <v>224</v>
      </c>
      <c r="C172" s="11" t="s">
        <v>25</v>
      </c>
      <c r="D172" s="11">
        <v>1</v>
      </c>
      <c r="E172" s="19">
        <v>1239.67</v>
      </c>
    </row>
    <row r="173" spans="1:5" x14ac:dyDescent="0.25">
      <c r="A173" s="11" t="s">
        <v>225</v>
      </c>
      <c r="B173" s="11" t="s">
        <v>226</v>
      </c>
      <c r="C173" s="11" t="s">
        <v>25</v>
      </c>
      <c r="D173" s="11">
        <v>1</v>
      </c>
      <c r="E173" s="19">
        <v>3030</v>
      </c>
    </row>
    <row r="174" spans="1:5" x14ac:dyDescent="0.25">
      <c r="A174" s="11" t="s">
        <v>227</v>
      </c>
      <c r="B174" s="11" t="s">
        <v>228</v>
      </c>
      <c r="C174" s="11" t="s">
        <v>25</v>
      </c>
      <c r="D174" s="11">
        <v>2</v>
      </c>
      <c r="E174" s="19">
        <v>16000</v>
      </c>
    </row>
    <row r="175" spans="1:5" x14ac:dyDescent="0.25">
      <c r="A175" s="11" t="s">
        <v>229</v>
      </c>
      <c r="B175" s="11" t="s">
        <v>230</v>
      </c>
      <c r="C175" s="11" t="s">
        <v>25</v>
      </c>
      <c r="D175" s="11">
        <v>2</v>
      </c>
      <c r="E175" s="19">
        <v>21261</v>
      </c>
    </row>
    <row r="176" spans="1:5" x14ac:dyDescent="0.25">
      <c r="A176" s="11" t="s">
        <v>231</v>
      </c>
      <c r="B176" s="11" t="s">
        <v>232</v>
      </c>
      <c r="C176" s="11" t="s">
        <v>23</v>
      </c>
      <c r="D176" s="11">
        <v>1</v>
      </c>
      <c r="E176" s="19">
        <v>12314</v>
      </c>
    </row>
    <row r="177" spans="1:5" x14ac:dyDescent="0.25">
      <c r="A177" s="11" t="s">
        <v>233</v>
      </c>
      <c r="B177" s="11" t="s">
        <v>234</v>
      </c>
      <c r="C177" s="11" t="s">
        <v>25</v>
      </c>
      <c r="D177" s="11">
        <v>1</v>
      </c>
      <c r="E177" s="19">
        <v>8300</v>
      </c>
    </row>
    <row r="178" spans="1:5" x14ac:dyDescent="0.25">
      <c r="A178" s="11" t="s">
        <v>236</v>
      </c>
      <c r="B178" s="11" t="s">
        <v>237</v>
      </c>
      <c r="C178" s="11" t="s">
        <v>23</v>
      </c>
      <c r="D178" s="11">
        <v>1</v>
      </c>
      <c r="E178" s="19">
        <v>20000</v>
      </c>
    </row>
    <row r="179" spans="1:5" x14ac:dyDescent="0.25">
      <c r="A179" s="11" t="s">
        <v>239</v>
      </c>
      <c r="B179" s="11" t="s">
        <v>240</v>
      </c>
      <c r="C179" s="11" t="s">
        <v>23</v>
      </c>
      <c r="D179" s="11">
        <v>1</v>
      </c>
      <c r="E179" s="19">
        <v>35000</v>
      </c>
    </row>
    <row r="180" spans="1:5" x14ac:dyDescent="0.25">
      <c r="A180" s="11" t="s">
        <v>241</v>
      </c>
      <c r="B180" s="11" t="s">
        <v>242</v>
      </c>
      <c r="C180" s="11" t="s">
        <v>23</v>
      </c>
      <c r="D180" s="11">
        <v>1</v>
      </c>
      <c r="E180" s="19">
        <v>14800</v>
      </c>
    </row>
    <row r="181" spans="1:5" x14ac:dyDescent="0.25">
      <c r="A181" s="11" t="s">
        <v>241</v>
      </c>
      <c r="B181" s="11" t="s">
        <v>242</v>
      </c>
      <c r="C181" s="11" t="s">
        <v>25</v>
      </c>
      <c r="D181" s="11">
        <v>1</v>
      </c>
      <c r="E181" s="19">
        <v>13700</v>
      </c>
    </row>
    <row r="182" spans="1:5" x14ac:dyDescent="0.25">
      <c r="A182" s="11" t="s">
        <v>243</v>
      </c>
      <c r="B182" s="11" t="s">
        <v>244</v>
      </c>
      <c r="C182" s="11" t="s">
        <v>23</v>
      </c>
      <c r="D182" s="11">
        <v>1</v>
      </c>
      <c r="E182" s="19">
        <v>21803.83</v>
      </c>
    </row>
    <row r="183" spans="1:5" x14ac:dyDescent="0.25">
      <c r="A183" s="11" t="s">
        <v>243</v>
      </c>
      <c r="B183" s="11" t="s">
        <v>244</v>
      </c>
      <c r="C183" s="11" t="s">
        <v>25</v>
      </c>
      <c r="D183" s="11">
        <v>3</v>
      </c>
      <c r="E183" s="19">
        <v>14350</v>
      </c>
    </row>
    <row r="184" spans="1:5" x14ac:dyDescent="0.25">
      <c r="A184" s="11" t="s">
        <v>245</v>
      </c>
      <c r="B184" s="11" t="s">
        <v>246</v>
      </c>
      <c r="C184" s="11" t="s">
        <v>23</v>
      </c>
      <c r="D184" s="11">
        <v>1</v>
      </c>
      <c r="E184" s="19">
        <v>30030</v>
      </c>
    </row>
    <row r="185" spans="1:5" x14ac:dyDescent="0.25">
      <c r="A185" s="11" t="s">
        <v>247</v>
      </c>
      <c r="B185" s="11" t="s">
        <v>248</v>
      </c>
      <c r="C185" s="11" t="s">
        <v>24</v>
      </c>
      <c r="D185" s="11">
        <v>3</v>
      </c>
      <c r="E185" s="19">
        <v>900</v>
      </c>
    </row>
    <row r="186" spans="1:5" x14ac:dyDescent="0.25">
      <c r="A186" s="11" t="s">
        <v>249</v>
      </c>
      <c r="B186" s="11" t="s">
        <v>250</v>
      </c>
      <c r="C186" s="11" t="s">
        <v>23</v>
      </c>
      <c r="D186" s="11">
        <v>4</v>
      </c>
      <c r="E186" s="19">
        <v>2862000</v>
      </c>
    </row>
    <row r="187" spans="1:5" x14ac:dyDescent="0.25">
      <c r="A187" s="11" t="s">
        <v>249</v>
      </c>
      <c r="B187" s="11" t="s">
        <v>250</v>
      </c>
      <c r="C187" s="11" t="s">
        <v>25</v>
      </c>
      <c r="D187" s="11">
        <v>4</v>
      </c>
      <c r="E187" s="19">
        <v>24342.36</v>
      </c>
    </row>
    <row r="188" spans="1:5" x14ac:dyDescent="0.25">
      <c r="A188" s="11" t="s">
        <v>251</v>
      </c>
      <c r="B188" s="11" t="s">
        <v>252</v>
      </c>
      <c r="C188" s="11" t="s">
        <v>23</v>
      </c>
      <c r="D188" s="11">
        <v>4</v>
      </c>
      <c r="E188" s="19">
        <v>85900</v>
      </c>
    </row>
    <row r="189" spans="1:5" x14ac:dyDescent="0.25">
      <c r="A189" s="11" t="s">
        <v>251</v>
      </c>
      <c r="B189" s="11" t="s">
        <v>252</v>
      </c>
      <c r="C189" s="11" t="s">
        <v>24</v>
      </c>
      <c r="D189" s="11">
        <v>1</v>
      </c>
      <c r="E189" s="19">
        <v>8364</v>
      </c>
    </row>
    <row r="190" spans="1:5" x14ac:dyDescent="0.25">
      <c r="A190" s="11" t="s">
        <v>251</v>
      </c>
      <c r="B190" s="11" t="s">
        <v>252</v>
      </c>
      <c r="C190" s="11" t="s">
        <v>25</v>
      </c>
      <c r="D190" s="11">
        <v>1</v>
      </c>
      <c r="E190" s="19">
        <v>7700</v>
      </c>
    </row>
    <row r="191" spans="1:5" x14ac:dyDescent="0.25">
      <c r="A191" s="11" t="s">
        <v>253</v>
      </c>
      <c r="B191" s="11" t="s">
        <v>254</v>
      </c>
      <c r="C191" s="11" t="s">
        <v>25</v>
      </c>
      <c r="D191" s="11">
        <v>20</v>
      </c>
      <c r="E191" s="19">
        <v>33217.18</v>
      </c>
    </row>
    <row r="192" spans="1:5" x14ac:dyDescent="0.25">
      <c r="A192" s="11" t="s">
        <v>255</v>
      </c>
      <c r="B192" s="11" t="s">
        <v>256</v>
      </c>
      <c r="C192" s="11" t="s">
        <v>25</v>
      </c>
      <c r="D192" s="11">
        <v>49</v>
      </c>
      <c r="E192" s="19">
        <v>34670</v>
      </c>
    </row>
    <row r="193" spans="1:5" x14ac:dyDescent="0.25">
      <c r="A193" s="11" t="s">
        <v>257</v>
      </c>
      <c r="B193" s="11" t="s">
        <v>258</v>
      </c>
      <c r="C193" s="11" t="s">
        <v>25</v>
      </c>
      <c r="D193" s="11">
        <v>69</v>
      </c>
      <c r="E193" s="19">
        <v>26178.799999999999</v>
      </c>
    </row>
    <row r="194" spans="1:5" x14ac:dyDescent="0.25">
      <c r="A194" s="11" t="s">
        <v>259</v>
      </c>
      <c r="B194" s="11" t="s">
        <v>260</v>
      </c>
      <c r="C194" s="11" t="s">
        <v>25</v>
      </c>
      <c r="D194" s="11">
        <v>5</v>
      </c>
      <c r="E194" s="19">
        <v>9985</v>
      </c>
    </row>
    <row r="195" spans="1:5" x14ac:dyDescent="0.25">
      <c r="A195" s="11" t="s">
        <v>261</v>
      </c>
      <c r="B195" s="11" t="s">
        <v>262</v>
      </c>
      <c r="C195" s="11" t="s">
        <v>23</v>
      </c>
      <c r="D195" s="11">
        <v>4</v>
      </c>
      <c r="E195" s="19">
        <v>503750</v>
      </c>
    </row>
    <row r="196" spans="1:5" x14ac:dyDescent="0.25">
      <c r="A196" s="11" t="s">
        <v>261</v>
      </c>
      <c r="B196" s="11" t="s">
        <v>262</v>
      </c>
      <c r="C196" s="11" t="s">
        <v>25</v>
      </c>
      <c r="D196" s="11">
        <v>5</v>
      </c>
      <c r="E196" s="19">
        <v>32375</v>
      </c>
    </row>
    <row r="197" spans="1:5" x14ac:dyDescent="0.25">
      <c r="A197" s="11" t="s">
        <v>263</v>
      </c>
      <c r="B197" s="11" t="s">
        <v>264</v>
      </c>
      <c r="C197" s="11" t="s">
        <v>25</v>
      </c>
      <c r="D197" s="11">
        <v>4</v>
      </c>
      <c r="E197" s="19">
        <v>26640</v>
      </c>
    </row>
    <row r="198" spans="1:5" x14ac:dyDescent="0.25">
      <c r="A198" s="11" t="s">
        <v>265</v>
      </c>
      <c r="B198" s="11" t="s">
        <v>266</v>
      </c>
      <c r="C198" s="11" t="s">
        <v>23</v>
      </c>
      <c r="D198" s="11">
        <v>2</v>
      </c>
      <c r="E198" s="19">
        <v>65000</v>
      </c>
    </row>
    <row r="199" spans="1:5" x14ac:dyDescent="0.25">
      <c r="A199" s="11" t="s">
        <v>267</v>
      </c>
      <c r="B199" s="11" t="s">
        <v>268</v>
      </c>
      <c r="C199" s="11" t="s">
        <v>23</v>
      </c>
      <c r="D199" s="11">
        <v>2</v>
      </c>
      <c r="E199" s="19">
        <v>169000</v>
      </c>
    </row>
    <row r="200" spans="1:5" x14ac:dyDescent="0.25">
      <c r="A200" s="11" t="s">
        <v>267</v>
      </c>
      <c r="B200" s="11" t="s">
        <v>268</v>
      </c>
      <c r="C200" s="11" t="s">
        <v>25</v>
      </c>
      <c r="D200" s="11">
        <v>1</v>
      </c>
      <c r="E200" s="19">
        <v>5000</v>
      </c>
    </row>
    <row r="201" spans="1:5" x14ac:dyDescent="0.25">
      <c r="A201" s="11" t="s">
        <v>269</v>
      </c>
      <c r="B201" s="11" t="s">
        <v>270</v>
      </c>
      <c r="C201" s="11" t="s">
        <v>25</v>
      </c>
      <c r="D201" s="11">
        <v>1</v>
      </c>
      <c r="E201" s="19">
        <v>1015</v>
      </c>
    </row>
    <row r="202" spans="1:5" x14ac:dyDescent="0.25">
      <c r="A202" s="11" t="s">
        <v>271</v>
      </c>
      <c r="B202" s="11" t="s">
        <v>272</v>
      </c>
      <c r="C202" s="11" t="s">
        <v>23</v>
      </c>
      <c r="D202" s="11">
        <v>3</v>
      </c>
      <c r="E202" s="19">
        <v>70500</v>
      </c>
    </row>
    <row r="203" spans="1:5" x14ac:dyDescent="0.25">
      <c r="A203" s="11" t="s">
        <v>273</v>
      </c>
      <c r="B203" s="11" t="s">
        <v>274</v>
      </c>
      <c r="C203" s="11" t="s">
        <v>25</v>
      </c>
      <c r="D203" s="11">
        <v>1</v>
      </c>
      <c r="E203" s="19">
        <v>1650</v>
      </c>
    </row>
    <row r="204" spans="1:5" x14ac:dyDescent="0.25">
      <c r="A204" s="11" t="s">
        <v>275</v>
      </c>
      <c r="B204" s="11" t="s">
        <v>276</v>
      </c>
      <c r="C204" s="11" t="s">
        <v>23</v>
      </c>
      <c r="D204" s="11">
        <v>1</v>
      </c>
      <c r="E204" s="19">
        <v>69400</v>
      </c>
    </row>
    <row r="205" spans="1:5" x14ac:dyDescent="0.25">
      <c r="A205" s="11" t="s">
        <v>277</v>
      </c>
      <c r="B205" s="11" t="s">
        <v>278</v>
      </c>
      <c r="C205" s="11" t="s">
        <v>25</v>
      </c>
      <c r="D205" s="11">
        <v>1</v>
      </c>
      <c r="E205" s="19">
        <v>14000</v>
      </c>
    </row>
    <row r="206" spans="1:5" x14ac:dyDescent="0.25">
      <c r="A206" s="11" t="s">
        <v>26</v>
      </c>
      <c r="D206" s="11">
        <f>SUBTOTAL(109,D86:D205)</f>
        <v>620</v>
      </c>
      <c r="E206" s="19">
        <f>SUBTOTAL(109,E86:E205)</f>
        <v>7481466.2300000004</v>
      </c>
    </row>
  </sheetData>
  <mergeCells count="3">
    <mergeCell ref="I1:P1"/>
    <mergeCell ref="A8:R8"/>
    <mergeCell ref="M12:N12"/>
  </mergeCells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9111-FB6F-4C07-B4F0-DFC60808AFF6}">
  <dimension ref="A1:P42"/>
  <sheetViews>
    <sheetView workbookViewId="0">
      <selection activeCell="E10" sqref="E10"/>
    </sheetView>
  </sheetViews>
  <sheetFormatPr baseColWidth="10" defaultRowHeight="15" x14ac:dyDescent="0.25"/>
  <cols>
    <col min="1" max="1" width="31" style="11" customWidth="1"/>
    <col min="2" max="2" width="30.140625" style="11" bestFit="1" customWidth="1"/>
    <col min="3" max="3" width="13" style="11" customWidth="1"/>
    <col min="4" max="4" width="11.42578125" style="11"/>
    <col min="5" max="5" width="17.85546875" style="11" customWidth="1"/>
    <col min="6" max="6" width="17.5703125" style="11" customWidth="1"/>
    <col min="7" max="7" width="11.42578125" style="11"/>
    <col min="8" max="8" width="30.140625" style="11" bestFit="1" customWidth="1"/>
    <col min="9" max="9" width="13" style="11" customWidth="1"/>
    <col min="10" max="11" width="11.42578125" style="11"/>
    <col min="12" max="12" width="17.85546875" style="11" customWidth="1"/>
    <col min="13" max="13" width="22.28515625" style="11" customWidth="1"/>
    <col min="14" max="16384" width="11.42578125" style="11"/>
  </cols>
  <sheetData>
    <row r="1" spans="1:16" ht="49.5" customHeight="1" thickBot="1" x14ac:dyDescent="0.3">
      <c r="A1" s="4"/>
      <c r="B1" s="4"/>
      <c r="C1" s="2"/>
      <c r="D1" s="3"/>
      <c r="E1" s="4"/>
      <c r="F1" s="4"/>
      <c r="G1" s="6"/>
      <c r="H1" s="6"/>
      <c r="I1" s="66" t="s">
        <v>0</v>
      </c>
      <c r="J1" s="66"/>
      <c r="K1" s="66"/>
      <c r="L1" s="66"/>
      <c r="M1" s="66"/>
      <c r="P1" s="8"/>
    </row>
    <row r="2" spans="1:16" ht="15" customHeight="1" x14ac:dyDescent="0.25">
      <c r="C2" s="9"/>
      <c r="D2" s="10"/>
      <c r="G2" s="12"/>
      <c r="H2" s="13"/>
      <c r="I2" s="13"/>
      <c r="J2" s="13"/>
      <c r="K2" s="13"/>
      <c r="L2" s="14"/>
      <c r="M2" s="14"/>
      <c r="N2" s="14"/>
      <c r="O2" s="14"/>
      <c r="P2" s="8"/>
    </row>
    <row r="3" spans="1:16" ht="15" customHeight="1" x14ac:dyDescent="0.25">
      <c r="A3" s="11" t="s">
        <v>279</v>
      </c>
      <c r="C3" s="8"/>
      <c r="D3" s="8"/>
      <c r="E3" s="8"/>
      <c r="F3" s="8"/>
      <c r="G3" s="8"/>
      <c r="H3" s="8"/>
      <c r="I3" s="8"/>
      <c r="J3" s="13"/>
      <c r="K3" s="13"/>
      <c r="L3" s="14"/>
      <c r="M3" s="14"/>
      <c r="N3" s="14"/>
      <c r="O3" s="14"/>
      <c r="P3" s="8"/>
    </row>
    <row r="4" spans="1:16" s="26" customFormat="1" x14ac:dyDescent="0.25">
      <c r="A4" s="25" t="s">
        <v>3</v>
      </c>
    </row>
    <row r="7" spans="1:16" ht="23.25" x14ac:dyDescent="0.25">
      <c r="A7" s="82" t="s">
        <v>280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</row>
    <row r="10" spans="1:16" x14ac:dyDescent="0.25">
      <c r="A10" s="11" t="s">
        <v>281</v>
      </c>
      <c r="B10" s="11" t="s">
        <v>282</v>
      </c>
    </row>
    <row r="11" spans="1:16" x14ac:dyDescent="0.25">
      <c r="A11" s="11">
        <f>I20</f>
        <v>10423</v>
      </c>
      <c r="B11" s="19">
        <f>J20/I20</f>
        <v>55.194664921189805</v>
      </c>
    </row>
    <row r="14" spans="1:16" x14ac:dyDescent="0.25">
      <c r="A14" s="11" t="s">
        <v>283</v>
      </c>
      <c r="B14" s="11" t="s">
        <v>284</v>
      </c>
      <c r="C14" s="11" t="s">
        <v>12</v>
      </c>
      <c r="D14" s="11" t="s">
        <v>285</v>
      </c>
      <c r="E14" s="11" t="s">
        <v>286</v>
      </c>
      <c r="F14" s="11" t="s">
        <v>287</v>
      </c>
      <c r="H14" s="11" t="s">
        <v>288</v>
      </c>
      <c r="I14" s="11" t="s">
        <v>289</v>
      </c>
      <c r="J14" s="11" t="s">
        <v>12</v>
      </c>
      <c r="K14" s="11" t="s">
        <v>285</v>
      </c>
      <c r="L14" s="11" t="s">
        <v>286</v>
      </c>
      <c r="M14" s="11" t="s">
        <v>290</v>
      </c>
    </row>
    <row r="15" spans="1:16" x14ac:dyDescent="0.25">
      <c r="A15" s="11" t="s">
        <v>291</v>
      </c>
      <c r="B15" s="11">
        <v>131</v>
      </c>
      <c r="C15" s="19">
        <v>383026.41330000758</v>
      </c>
      <c r="D15" s="19">
        <v>0</v>
      </c>
      <c r="E15" s="19">
        <f>SUM(Tabla2[[#This Row],[Importe]:[IVE]])</f>
        <v>383026.41330000758</v>
      </c>
      <c r="F15" s="27">
        <f>Tabla2[[#This Row],[Nº usuarios/as]]/$B$20</f>
        <v>0.72375690607734811</v>
      </c>
      <c r="H15" s="11" t="s">
        <v>291</v>
      </c>
      <c r="I15" s="11">
        <v>10206</v>
      </c>
      <c r="J15" s="19">
        <v>383026.41330000758</v>
      </c>
      <c r="K15" s="19">
        <v>0</v>
      </c>
      <c r="L15" s="19">
        <f>SUM(Tabla3[[#This Row],[Importe]:[IVE]])</f>
        <v>383026.41330000758</v>
      </c>
      <c r="M15" s="27">
        <f>Tabla3[[#This Row],[Importe]]/$J$20</f>
        <v>0.66579247882135717</v>
      </c>
    </row>
    <row r="16" spans="1:16" x14ac:dyDescent="0.25">
      <c r="A16" s="11" t="s">
        <v>292</v>
      </c>
      <c r="B16" s="11">
        <v>6</v>
      </c>
      <c r="C16" s="19">
        <v>5871</v>
      </c>
      <c r="D16" s="19">
        <v>0</v>
      </c>
      <c r="E16" s="19">
        <f>SUM(Tabla2[[#This Row],[Importe]:[IVE]])</f>
        <v>5871</v>
      </c>
      <c r="F16" s="27">
        <f>Tabla2[[#This Row],[Nº usuarios/as]]/$B$20</f>
        <v>3.3149171270718231E-2</v>
      </c>
      <c r="H16" s="11" t="s">
        <v>292</v>
      </c>
      <c r="I16" s="11">
        <v>15</v>
      </c>
      <c r="J16" s="19">
        <v>5871</v>
      </c>
      <c r="K16" s="19">
        <v>0</v>
      </c>
      <c r="L16" s="19">
        <f>SUM(Tabla3[[#This Row],[Importe]:[IVE]])</f>
        <v>5871</v>
      </c>
      <c r="M16" s="27">
        <f>Tabla3[[#This Row],[Importe]]/$J$20</f>
        <v>1.0205216944395282E-2</v>
      </c>
    </row>
    <row r="17" spans="1:13" x14ac:dyDescent="0.25">
      <c r="A17" s="11" t="s">
        <v>293</v>
      </c>
      <c r="B17" s="11">
        <v>27</v>
      </c>
      <c r="C17" s="19">
        <v>100642.4049586777</v>
      </c>
      <c r="D17" s="19">
        <v>21099.625041322313</v>
      </c>
      <c r="E17" s="19">
        <f>SUM(Tabla2[[#This Row],[Importe]:[IVE]])</f>
        <v>121742.03000000001</v>
      </c>
      <c r="F17" s="27">
        <f>Tabla2[[#This Row],[Nº usuarios/as]]/$B$20</f>
        <v>0.14917127071823205</v>
      </c>
      <c r="H17" s="11" t="s">
        <v>293</v>
      </c>
      <c r="I17" s="11">
        <v>112</v>
      </c>
      <c r="J17" s="19">
        <v>100642.4049586777</v>
      </c>
      <c r="K17" s="19">
        <v>21099.625041322313</v>
      </c>
      <c r="L17" s="19">
        <f>SUM(Tabla3[[#This Row],[Importe]:[IVE]])</f>
        <v>121742.03000000001</v>
      </c>
      <c r="M17" s="27">
        <f>Tabla3[[#This Row],[Importe]]/$J$20</f>
        <v>0.17494082377942249</v>
      </c>
    </row>
    <row r="18" spans="1:13" x14ac:dyDescent="0.25">
      <c r="A18" s="11" t="s">
        <v>294</v>
      </c>
      <c r="B18" s="11">
        <v>6</v>
      </c>
      <c r="C18" s="19">
        <v>26920.479999999996</v>
      </c>
      <c r="D18" s="19">
        <v>0</v>
      </c>
      <c r="E18" s="19">
        <f>SUM(Tabla2[[#This Row],[Importe]:[IVE]])</f>
        <v>26920.479999999996</v>
      </c>
      <c r="F18" s="27">
        <f>Tabla2[[#This Row],[Nº usuarios/as]]/$B$20</f>
        <v>3.3149171270718231E-2</v>
      </c>
      <c r="H18" s="11" t="s">
        <v>294</v>
      </c>
      <c r="I18" s="11">
        <v>19</v>
      </c>
      <c r="J18" s="19">
        <v>26920.479999999996</v>
      </c>
      <c r="K18" s="19">
        <v>0</v>
      </c>
      <c r="L18" s="19">
        <f>SUM(Tabla3[[#This Row],[Importe]:[IVE]])</f>
        <v>26920.479999999996</v>
      </c>
      <c r="M18" s="27">
        <f>Tabla3[[#This Row],[Importe]]/$J$20</f>
        <v>4.6794300570133583E-2</v>
      </c>
    </row>
    <row r="19" spans="1:13" x14ac:dyDescent="0.25">
      <c r="A19" s="11" t="s">
        <v>295</v>
      </c>
      <c r="B19" s="11">
        <v>11</v>
      </c>
      <c r="C19" s="19">
        <v>58833.694214876028</v>
      </c>
      <c r="D19" s="19">
        <v>12355.075785123965</v>
      </c>
      <c r="E19" s="19">
        <f>SUM(Tabla2[[#This Row],[Importe]:[IVE]])</f>
        <v>71188.76999999999</v>
      </c>
      <c r="F19" s="27">
        <f>Tabla2[[#This Row],[Nº usuarios/as]]/$B$20</f>
        <v>6.0773480662983423E-2</v>
      </c>
      <c r="H19" s="11" t="s">
        <v>295</v>
      </c>
      <c r="I19" s="11">
        <v>71</v>
      </c>
      <c r="J19" s="19">
        <v>58833.694214876028</v>
      </c>
      <c r="K19" s="19">
        <v>12355.075785123965</v>
      </c>
      <c r="L19" s="19">
        <f>SUM(Tabla3[[#This Row],[Importe]:[IVE]])</f>
        <v>71188.76999999999</v>
      </c>
      <c r="M19" s="27">
        <f>Tabla3[[#This Row],[Importe]]/$J$20</f>
        <v>0.10226717988469146</v>
      </c>
    </row>
    <row r="20" spans="1:13" x14ac:dyDescent="0.25">
      <c r="A20" s="11" t="s">
        <v>26</v>
      </c>
      <c r="B20" s="11">
        <f>SUBTOTAL(109,B15:B19)</f>
        <v>181</v>
      </c>
      <c r="C20" s="19">
        <f>SUBTOTAL(109,C15:C19)</f>
        <v>575293.99247356132</v>
      </c>
      <c r="D20" s="19">
        <f>SUBTOTAL(109,D15:D19)</f>
        <v>33454.700826446278</v>
      </c>
      <c r="E20" s="19">
        <f>SUM(Tabla2[[#This Row],[Importe]:[IVE]])</f>
        <v>608748.69330000761</v>
      </c>
      <c r="H20" s="11" t="s">
        <v>26</v>
      </c>
      <c r="I20" s="11">
        <f>SUBTOTAL(109,I15:I19)</f>
        <v>10423</v>
      </c>
      <c r="J20" s="19">
        <f>SUBTOTAL(109,J15:J19)</f>
        <v>575293.99247356132</v>
      </c>
      <c r="K20" s="19">
        <f>SUBTOTAL(109,K15:K19)</f>
        <v>33454.700826446278</v>
      </c>
      <c r="L20" s="19">
        <f>SUM(Tabla3[[#This Row],[Importe]:[IVE]])</f>
        <v>608748.69330000761</v>
      </c>
      <c r="M20" s="27"/>
    </row>
    <row r="23" spans="1:13" x14ac:dyDescent="0.25">
      <c r="A23" s="11" t="s">
        <v>296</v>
      </c>
      <c r="B23" s="11" t="s">
        <v>297</v>
      </c>
      <c r="C23" s="11" t="s">
        <v>12</v>
      </c>
      <c r="D23" s="11" t="s">
        <v>285</v>
      </c>
      <c r="E23" s="11" t="s">
        <v>286</v>
      </c>
    </row>
    <row r="24" spans="1:13" x14ac:dyDescent="0.25">
      <c r="A24" s="11" t="s">
        <v>48</v>
      </c>
      <c r="B24" s="11" t="s">
        <v>291</v>
      </c>
      <c r="C24" s="19">
        <v>383026.41330000758</v>
      </c>
      <c r="D24" s="19">
        <v>0</v>
      </c>
      <c r="E24" s="19">
        <f>SUM(Tabla4[[#This Row],[Importe]:[IVE]])</f>
        <v>383026.41330000758</v>
      </c>
    </row>
    <row r="25" spans="1:13" x14ac:dyDescent="0.25">
      <c r="A25" s="11" t="s">
        <v>48</v>
      </c>
      <c r="B25" s="11" t="s">
        <v>293</v>
      </c>
      <c r="C25" s="19">
        <v>97864.619834710771</v>
      </c>
      <c r="D25" s="19">
        <v>20516.290165289258</v>
      </c>
      <c r="E25" s="19">
        <f>SUM(Tabla4[[#This Row],[Importe]:[IVE]])</f>
        <v>118380.91000000003</v>
      </c>
    </row>
    <row r="26" spans="1:13" x14ac:dyDescent="0.25">
      <c r="A26" s="11" t="s">
        <v>48</v>
      </c>
      <c r="B26" s="11" t="s">
        <v>295</v>
      </c>
      <c r="C26" s="19">
        <v>9092.0826446280989</v>
      </c>
      <c r="D26" s="19">
        <v>1909.3373553719002</v>
      </c>
      <c r="E26" s="19">
        <f>SUM(Tabla4[[#This Row],[Importe]:[IVE]])</f>
        <v>11001.419999999998</v>
      </c>
    </row>
    <row r="27" spans="1:13" x14ac:dyDescent="0.25">
      <c r="A27" s="11" t="s">
        <v>49</v>
      </c>
      <c r="B27" s="11" t="s">
        <v>293</v>
      </c>
      <c r="C27" s="19">
        <v>2777.7851239669421</v>
      </c>
      <c r="D27" s="19">
        <v>583.33487603305787</v>
      </c>
      <c r="E27" s="19">
        <f>SUM(Tabla4[[#This Row],[Importe]:[IVE]])</f>
        <v>3361.12</v>
      </c>
    </row>
    <row r="28" spans="1:13" x14ac:dyDescent="0.25">
      <c r="A28" s="11" t="s">
        <v>49</v>
      </c>
      <c r="B28" s="11" t="s">
        <v>295</v>
      </c>
      <c r="C28" s="19">
        <v>49741.611570247936</v>
      </c>
      <c r="D28" s="19">
        <v>10445.738429752064</v>
      </c>
      <c r="E28" s="19">
        <f>SUM(Tabla4[[#This Row],[Importe]:[IVE]])</f>
        <v>60187.35</v>
      </c>
    </row>
    <row r="29" spans="1:13" x14ac:dyDescent="0.25">
      <c r="A29" s="11" t="s">
        <v>52</v>
      </c>
      <c r="B29" s="11" t="s">
        <v>292</v>
      </c>
      <c r="C29" s="19">
        <v>5871</v>
      </c>
      <c r="D29" s="19">
        <v>0</v>
      </c>
      <c r="E29" s="19">
        <f>SUM(Tabla4[[#This Row],[Importe]:[IVE]])</f>
        <v>5871</v>
      </c>
    </row>
    <row r="30" spans="1:13" x14ac:dyDescent="0.25">
      <c r="A30" s="11" t="s">
        <v>52</v>
      </c>
      <c r="B30" s="11" t="s">
        <v>294</v>
      </c>
      <c r="C30" s="19">
        <v>26920.479999999996</v>
      </c>
      <c r="D30" s="19">
        <v>0</v>
      </c>
      <c r="E30" s="19">
        <f>SUM(Tabla4[[#This Row],[Importe]:[IVE]])</f>
        <v>26920.479999999996</v>
      </c>
    </row>
    <row r="31" spans="1:13" x14ac:dyDescent="0.25">
      <c r="A31" s="11" t="s">
        <v>26</v>
      </c>
      <c r="C31" s="19">
        <f>SUBTOTAL(109,C24:C30)</f>
        <v>575293.99247356132</v>
      </c>
      <c r="D31" s="19">
        <f>SUBTOTAL(109,D24:D30)</f>
        <v>33454.700826446278</v>
      </c>
      <c r="E31" s="19">
        <f>SUM(Tabla4[[#This Row],[Importe]:[IVE]])</f>
        <v>608748.69330000761</v>
      </c>
    </row>
    <row r="34" spans="1:3" x14ac:dyDescent="0.25">
      <c r="A34" s="11" t="s">
        <v>298</v>
      </c>
      <c r="B34" s="11" t="s">
        <v>297</v>
      </c>
      <c r="C34" s="11" t="s">
        <v>289</v>
      </c>
    </row>
    <row r="35" spans="1:3" x14ac:dyDescent="0.25">
      <c r="A35" s="11" t="s">
        <v>48</v>
      </c>
      <c r="B35" s="11" t="s">
        <v>291</v>
      </c>
      <c r="C35" s="11">
        <v>131</v>
      </c>
    </row>
    <row r="36" spans="1:3" x14ac:dyDescent="0.25">
      <c r="A36" s="11" t="s">
        <v>48</v>
      </c>
      <c r="B36" s="11" t="s">
        <v>293</v>
      </c>
      <c r="C36" s="11">
        <v>23</v>
      </c>
    </row>
    <row r="37" spans="1:3" x14ac:dyDescent="0.25">
      <c r="A37" s="11" t="s">
        <v>48</v>
      </c>
      <c r="B37" s="11" t="s">
        <v>295</v>
      </c>
      <c r="C37" s="11">
        <v>3</v>
      </c>
    </row>
    <row r="38" spans="1:3" x14ac:dyDescent="0.25">
      <c r="A38" s="11" t="s">
        <v>49</v>
      </c>
      <c r="B38" s="11" t="s">
        <v>293</v>
      </c>
      <c r="C38" s="11">
        <v>4</v>
      </c>
    </row>
    <row r="39" spans="1:3" x14ac:dyDescent="0.25">
      <c r="A39" s="11" t="s">
        <v>49</v>
      </c>
      <c r="B39" s="11" t="s">
        <v>295</v>
      </c>
      <c r="C39" s="11">
        <v>8</v>
      </c>
    </row>
    <row r="40" spans="1:3" x14ac:dyDescent="0.25">
      <c r="A40" s="11" t="s">
        <v>52</v>
      </c>
      <c r="B40" s="11" t="s">
        <v>292</v>
      </c>
      <c r="C40" s="11">
        <v>6</v>
      </c>
    </row>
    <row r="41" spans="1:3" x14ac:dyDescent="0.25">
      <c r="A41" s="11" t="s">
        <v>52</v>
      </c>
      <c r="B41" s="11" t="s">
        <v>294</v>
      </c>
      <c r="C41" s="11">
        <v>6</v>
      </c>
    </row>
    <row r="42" spans="1:3" x14ac:dyDescent="0.25">
      <c r="A42" s="11" t="s">
        <v>26</v>
      </c>
      <c r="C42" s="11">
        <f>SUBTOTAL(109,C35:C41)</f>
        <v>181</v>
      </c>
    </row>
  </sheetData>
  <mergeCells count="2">
    <mergeCell ref="I1:M1"/>
    <mergeCell ref="A7:M7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0B76-071E-4A21-8F5B-91EF2825C6B2}">
  <dimension ref="A1:K28"/>
  <sheetViews>
    <sheetView workbookViewId="0">
      <selection activeCell="P9" sqref="P9"/>
    </sheetView>
  </sheetViews>
  <sheetFormatPr baseColWidth="10" defaultRowHeight="15" x14ac:dyDescent="0.25"/>
  <cols>
    <col min="1" max="1" width="30" style="11" customWidth="1"/>
    <col min="2" max="2" width="17.28515625" style="11" customWidth="1"/>
    <col min="3" max="3" width="16.7109375" style="11" customWidth="1"/>
    <col min="4" max="4" width="14" style="11" customWidth="1"/>
    <col min="5" max="5" width="25.28515625" style="11" customWidth="1"/>
    <col min="6" max="6" width="15" style="11" customWidth="1"/>
    <col min="7" max="7" width="11.42578125" style="11"/>
    <col min="8" max="8" width="15.5703125" style="11" customWidth="1"/>
    <col min="9" max="9" width="21.7109375" style="11" customWidth="1"/>
    <col min="10" max="16384" width="11.42578125" style="11"/>
  </cols>
  <sheetData>
    <row r="1" spans="1:11" ht="50.25" customHeight="1" thickBot="1" x14ac:dyDescent="0.3">
      <c r="A1" s="4"/>
      <c r="B1" s="2"/>
      <c r="C1" s="3"/>
      <c r="D1" s="4"/>
      <c r="E1" s="4"/>
      <c r="F1" s="6"/>
      <c r="G1" s="6"/>
      <c r="H1" s="66" t="s">
        <v>0</v>
      </c>
      <c r="I1" s="66"/>
      <c r="J1" s="66"/>
      <c r="K1" s="8"/>
    </row>
    <row r="2" spans="1:11" ht="15" customHeight="1" x14ac:dyDescent="0.25">
      <c r="B2" s="9"/>
      <c r="C2" s="10"/>
      <c r="F2" s="12"/>
      <c r="G2" s="13"/>
      <c r="H2" s="13"/>
      <c r="I2" s="13"/>
      <c r="J2" s="13"/>
      <c r="K2" s="8"/>
    </row>
    <row r="3" spans="1:11" ht="15" customHeight="1" x14ac:dyDescent="0.25">
      <c r="A3" s="11" t="s">
        <v>279</v>
      </c>
      <c r="B3" s="8"/>
      <c r="C3" s="8"/>
      <c r="D3" s="8"/>
      <c r="E3" s="8"/>
      <c r="F3" s="8"/>
      <c r="G3" s="8"/>
      <c r="H3" s="8"/>
      <c r="I3" s="13"/>
      <c r="J3" s="13"/>
      <c r="K3" s="8"/>
    </row>
    <row r="4" spans="1:11" ht="15" customHeight="1" x14ac:dyDescent="0.25">
      <c r="A4" s="25" t="s">
        <v>3</v>
      </c>
      <c r="B4" s="8"/>
      <c r="C4" s="8"/>
      <c r="D4" s="8"/>
      <c r="E4" s="8"/>
      <c r="F4" s="8"/>
      <c r="G4" s="8"/>
      <c r="H4" s="8"/>
      <c r="I4" s="13"/>
      <c r="J4" s="13"/>
      <c r="K4" s="8"/>
    </row>
    <row r="5" spans="1:11" ht="15" customHeight="1" x14ac:dyDescent="0.25">
      <c r="A5" s="25"/>
      <c r="B5" s="8"/>
      <c r="C5" s="8"/>
      <c r="D5" s="8"/>
      <c r="E5" s="8"/>
      <c r="F5" s="8"/>
      <c r="G5" s="8"/>
      <c r="H5" s="8"/>
      <c r="I5" s="13"/>
      <c r="J5" s="13"/>
      <c r="K5" s="8"/>
    </row>
    <row r="6" spans="1:11" ht="15" customHeight="1" x14ac:dyDescent="0.25">
      <c r="A6" s="25"/>
      <c r="B6" s="8"/>
      <c r="C6" s="8"/>
      <c r="D6" s="8"/>
      <c r="E6" s="8"/>
      <c r="F6" s="8"/>
      <c r="G6" s="8"/>
      <c r="H6" s="8"/>
      <c r="I6" s="13"/>
      <c r="J6" s="13"/>
      <c r="K6" s="8"/>
    </row>
    <row r="7" spans="1:11" ht="25.5" customHeight="1" x14ac:dyDescent="0.25">
      <c r="A7" s="83" t="s">
        <v>299</v>
      </c>
      <c r="B7" s="83"/>
      <c r="C7" s="83"/>
      <c r="D7" s="83"/>
      <c r="E7" s="83"/>
      <c r="F7" s="83"/>
      <c r="G7" s="83"/>
      <c r="H7" s="83"/>
      <c r="I7" s="83"/>
      <c r="J7" s="83"/>
      <c r="K7" s="28"/>
    </row>
    <row r="10" spans="1:11" x14ac:dyDescent="0.25">
      <c r="A10" s="11" t="s">
        <v>283</v>
      </c>
      <c r="B10" s="11" t="s">
        <v>300</v>
      </c>
      <c r="C10" s="11" t="s">
        <v>12</v>
      </c>
      <c r="D10" s="11" t="s">
        <v>285</v>
      </c>
      <c r="E10" s="11" t="s">
        <v>301</v>
      </c>
      <c r="F10" s="11" t="s">
        <v>302</v>
      </c>
      <c r="H10" s="11" t="s">
        <v>281</v>
      </c>
      <c r="I10" s="11" t="s">
        <v>282</v>
      </c>
    </row>
    <row r="11" spans="1:11" x14ac:dyDescent="0.25">
      <c r="A11" s="11" t="s">
        <v>291</v>
      </c>
      <c r="B11" s="11">
        <v>64</v>
      </c>
      <c r="C11" s="19">
        <v>25513.734999999957</v>
      </c>
      <c r="D11" s="19">
        <v>0</v>
      </c>
      <c r="E11" s="19">
        <f>SUM(Tabla1[[#This Row],[Importe]:[IVE]])</f>
        <v>25513.734999999957</v>
      </c>
      <c r="F11" s="27">
        <f>Tabla1[[#This Row],[Total Facturación]]/$E$14</f>
        <v>0.63111451097331461</v>
      </c>
      <c r="H11" s="11">
        <f>C28</f>
        <v>1235</v>
      </c>
      <c r="I11" s="19">
        <f>C14/Tabla218[[#This Row],[Nº solicitudes]]</f>
        <v>30.743531870043864</v>
      </c>
    </row>
    <row r="12" spans="1:11" x14ac:dyDescent="0.25">
      <c r="A12" s="11" t="s">
        <v>303</v>
      </c>
      <c r="B12" s="11">
        <v>6</v>
      </c>
      <c r="C12" s="19">
        <v>4792.0247933884302</v>
      </c>
      <c r="D12" s="19">
        <v>960.12520661157021</v>
      </c>
      <c r="E12" s="19">
        <f>SUM(Tabla1[[#This Row],[Importe]:[IVE]])</f>
        <v>5752.1500000000005</v>
      </c>
      <c r="F12" s="27">
        <f>Tabla1[[#This Row],[Total Facturación]]/$E$14</f>
        <v>0.14228670691669246</v>
      </c>
    </row>
    <row r="13" spans="1:11" x14ac:dyDescent="0.25">
      <c r="A13" s="11" t="s">
        <v>304</v>
      </c>
      <c r="B13" s="11">
        <v>3</v>
      </c>
      <c r="C13" s="19">
        <v>7662.5020661157014</v>
      </c>
      <c r="D13" s="19">
        <v>1498.0879338842974</v>
      </c>
      <c r="E13" s="19">
        <f>SUM(Tabla1[[#This Row],[Importe]:[IVE]])</f>
        <v>9160.5899999999983</v>
      </c>
      <c r="F13" s="27">
        <f>Tabla1[[#This Row],[Total Facturación]]/$E$14</f>
        <v>0.22659878210999077</v>
      </c>
    </row>
    <row r="14" spans="1:11" x14ac:dyDescent="0.25">
      <c r="A14" s="11" t="s">
        <v>26</v>
      </c>
      <c r="B14" s="11">
        <v>73</v>
      </c>
      <c r="C14" s="19">
        <v>37968.261859504171</v>
      </c>
      <c r="D14" s="19">
        <v>2458.2131404958677</v>
      </c>
      <c r="E14" s="19">
        <f>SUM(Tabla1[[#This Row],[Importe]:[IVE]])</f>
        <v>40426.475000000042</v>
      </c>
      <c r="F14" s="27"/>
    </row>
    <row r="17" spans="1:5" x14ac:dyDescent="0.25">
      <c r="A17" s="11" t="s">
        <v>305</v>
      </c>
      <c r="B17" s="11" t="s">
        <v>306</v>
      </c>
      <c r="C17" s="11" t="s">
        <v>12</v>
      </c>
      <c r="D17" s="11" t="s">
        <v>285</v>
      </c>
      <c r="E17" s="11" t="s">
        <v>301</v>
      </c>
    </row>
    <row r="18" spans="1:5" x14ac:dyDescent="0.25">
      <c r="A18" s="11" t="s">
        <v>48</v>
      </c>
      <c r="B18" s="11" t="s">
        <v>307</v>
      </c>
      <c r="C18" s="19">
        <v>4792.0247933884302</v>
      </c>
      <c r="D18" s="19">
        <v>960.12520661157021</v>
      </c>
      <c r="E18" s="19">
        <f>SUM(Tabla319[[#This Row],[Importe]:[IVE]])</f>
        <v>5752.1500000000005</v>
      </c>
    </row>
    <row r="19" spans="1:5" x14ac:dyDescent="0.25">
      <c r="A19" s="11" t="s">
        <v>48</v>
      </c>
      <c r="B19" s="11" t="s">
        <v>308</v>
      </c>
      <c r="C19" s="19">
        <v>25789.734999999957</v>
      </c>
      <c r="D19" s="19">
        <v>57.959999999999994</v>
      </c>
      <c r="E19" s="19">
        <f>SUM(Tabla319[[#This Row],[Importe]:[IVE]])</f>
        <v>25847.694999999956</v>
      </c>
    </row>
    <row r="20" spans="1:5" x14ac:dyDescent="0.25">
      <c r="A20" s="11" t="s">
        <v>49</v>
      </c>
      <c r="B20" s="11" t="s">
        <v>308</v>
      </c>
      <c r="C20" s="19">
        <v>7386.5020661157014</v>
      </c>
      <c r="D20" s="19">
        <v>1440.1279338842974</v>
      </c>
      <c r="E20" s="19">
        <f>SUM(Tabla319[[#This Row],[Importe]:[IVE]])</f>
        <v>8826.6299999999992</v>
      </c>
    </row>
    <row r="21" spans="1:5" x14ac:dyDescent="0.25">
      <c r="A21" s="11" t="s">
        <v>309</v>
      </c>
      <c r="C21" s="19">
        <v>37968.261859504171</v>
      </c>
      <c r="D21" s="19">
        <v>2458.2131404958677</v>
      </c>
      <c r="E21" s="19">
        <f>SUM(Tabla319[[#This Row],[Importe]:[IVE]])</f>
        <v>40426.475000000042</v>
      </c>
    </row>
    <row r="24" spans="1:5" x14ac:dyDescent="0.25">
      <c r="A24" s="11" t="s">
        <v>310</v>
      </c>
      <c r="B24" s="11" t="s">
        <v>306</v>
      </c>
      <c r="C24" s="11" t="s">
        <v>289</v>
      </c>
    </row>
    <row r="25" spans="1:5" x14ac:dyDescent="0.25">
      <c r="A25" s="11" t="s">
        <v>48</v>
      </c>
      <c r="B25" s="11" t="s">
        <v>307</v>
      </c>
      <c r="C25" s="11">
        <v>32</v>
      </c>
    </row>
    <row r="26" spans="1:5" x14ac:dyDescent="0.25">
      <c r="A26" s="11" t="s">
        <v>48</v>
      </c>
      <c r="B26" s="11" t="s">
        <v>308</v>
      </c>
      <c r="C26" s="11">
        <v>1189</v>
      </c>
    </row>
    <row r="27" spans="1:5" x14ac:dyDescent="0.25">
      <c r="A27" s="11" t="s">
        <v>49</v>
      </c>
      <c r="B27" s="11" t="s">
        <v>308</v>
      </c>
      <c r="C27" s="11">
        <v>14</v>
      </c>
    </row>
    <row r="28" spans="1:5" x14ac:dyDescent="0.25">
      <c r="A28" s="11" t="s">
        <v>26</v>
      </c>
      <c r="C28" s="11">
        <f>SUBTOTAL(109,C25:C27)</f>
        <v>1235</v>
      </c>
    </row>
  </sheetData>
  <mergeCells count="2">
    <mergeCell ref="H1:J1"/>
    <mergeCell ref="A7:J7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0DD78-17E5-4D48-9EA2-F4E970A297D9}">
  <dimension ref="A1:K20"/>
  <sheetViews>
    <sheetView workbookViewId="0">
      <selection activeCell="O19" sqref="O19"/>
    </sheetView>
  </sheetViews>
  <sheetFormatPr baseColWidth="10" defaultRowHeight="15" x14ac:dyDescent="0.25"/>
  <cols>
    <col min="1" max="1" width="19.42578125" style="11" customWidth="1"/>
    <col min="2" max="2" width="18.85546875" style="11" customWidth="1"/>
    <col min="3" max="3" width="12.140625" style="11" customWidth="1"/>
    <col min="4" max="4" width="11.42578125" style="11"/>
    <col min="5" max="6" width="17.85546875" style="11" customWidth="1"/>
    <col min="7" max="7" width="11.42578125" style="11"/>
    <col min="8" max="8" width="15.7109375" style="11" bestFit="1" customWidth="1"/>
    <col min="9" max="9" width="22" style="11" bestFit="1" customWidth="1"/>
    <col min="10" max="16384" width="11.42578125" style="11"/>
  </cols>
  <sheetData>
    <row r="1" spans="1:11" ht="63.75" customHeight="1" thickBot="1" x14ac:dyDescent="0.3">
      <c r="A1" s="4"/>
      <c r="B1" s="2"/>
      <c r="C1" s="3"/>
      <c r="D1" s="4"/>
      <c r="E1" s="4"/>
      <c r="F1" s="6"/>
      <c r="G1" s="6"/>
      <c r="H1" s="66" t="s">
        <v>0</v>
      </c>
      <c r="I1" s="66"/>
      <c r="J1" s="66"/>
      <c r="K1" s="8"/>
    </row>
    <row r="2" spans="1:11" ht="15" customHeight="1" x14ac:dyDescent="0.25">
      <c r="B2" s="9"/>
      <c r="C2" s="10"/>
      <c r="F2" s="12"/>
      <c r="G2" s="13"/>
      <c r="H2" s="13"/>
      <c r="I2" s="13"/>
      <c r="J2" s="13"/>
      <c r="K2" s="8"/>
    </row>
    <row r="3" spans="1:11" ht="15" customHeight="1" x14ac:dyDescent="0.25">
      <c r="A3" s="11" t="s">
        <v>311</v>
      </c>
      <c r="B3" s="8"/>
      <c r="C3" s="8"/>
      <c r="D3" s="8"/>
      <c r="E3" s="8"/>
      <c r="F3" s="8"/>
      <c r="G3" s="8"/>
      <c r="H3" s="8"/>
      <c r="I3" s="13"/>
      <c r="J3" s="13"/>
      <c r="K3" s="8"/>
    </row>
    <row r="4" spans="1:11" ht="15" customHeight="1" x14ac:dyDescent="0.25">
      <c r="A4" s="25" t="s">
        <v>312</v>
      </c>
      <c r="B4" s="8"/>
      <c r="C4" s="8"/>
      <c r="D4" s="8"/>
      <c r="E4" s="8"/>
      <c r="F4" s="8"/>
      <c r="G4" s="8"/>
      <c r="H4" s="8"/>
      <c r="I4" s="13"/>
      <c r="J4" s="13"/>
      <c r="K4" s="8"/>
    </row>
    <row r="5" spans="1:11" ht="15" customHeight="1" x14ac:dyDescent="0.25">
      <c r="A5" s="25"/>
      <c r="B5" s="8"/>
      <c r="C5" s="8"/>
      <c r="D5" s="8"/>
      <c r="E5" s="8"/>
      <c r="F5" s="8"/>
      <c r="G5" s="8"/>
      <c r="H5" s="8"/>
      <c r="I5" s="13"/>
      <c r="J5" s="13"/>
      <c r="K5" s="8"/>
    </row>
    <row r="6" spans="1:11" ht="15" customHeight="1" x14ac:dyDescent="0.25">
      <c r="A6" s="25"/>
      <c r="B6" s="8"/>
      <c r="C6" s="8"/>
      <c r="D6" s="8"/>
      <c r="E6" s="8"/>
      <c r="F6" s="8"/>
      <c r="G6" s="8"/>
      <c r="H6" s="8"/>
      <c r="I6" s="13"/>
      <c r="J6" s="13"/>
      <c r="K6" s="8"/>
    </row>
    <row r="7" spans="1:11" ht="25.5" customHeight="1" x14ac:dyDescent="0.25">
      <c r="A7" s="84" t="s">
        <v>313</v>
      </c>
      <c r="B7" s="84"/>
      <c r="C7" s="84"/>
      <c r="D7" s="84"/>
      <c r="E7" s="84"/>
      <c r="F7" s="84"/>
      <c r="G7" s="84"/>
      <c r="H7" s="84"/>
      <c r="I7" s="84"/>
      <c r="J7" s="84"/>
      <c r="K7" s="28"/>
    </row>
    <row r="10" spans="1:11" x14ac:dyDescent="0.25">
      <c r="A10" s="29" t="s">
        <v>283</v>
      </c>
      <c r="B10" s="29" t="s">
        <v>314</v>
      </c>
      <c r="C10" s="29" t="s">
        <v>12</v>
      </c>
      <c r="D10" s="29" t="s">
        <v>285</v>
      </c>
      <c r="E10" s="29" t="s">
        <v>286</v>
      </c>
      <c r="F10" s="29" t="s">
        <v>302</v>
      </c>
      <c r="H10" s="29" t="s">
        <v>281</v>
      </c>
      <c r="I10" s="29" t="s">
        <v>282</v>
      </c>
    </row>
    <row r="11" spans="1:11" x14ac:dyDescent="0.25">
      <c r="A11" s="11" t="s">
        <v>291</v>
      </c>
      <c r="B11" s="11">
        <v>4</v>
      </c>
      <c r="C11" s="19">
        <v>568.39</v>
      </c>
      <c r="D11" s="19">
        <v>0</v>
      </c>
      <c r="E11" s="19">
        <f>SUM(Tabla221[[#This Row],[Importe]:[IVE]])</f>
        <v>568.39</v>
      </c>
      <c r="F11" s="27">
        <f>Tabla221[[#This Row],[Total facturación]]/$E$13</f>
        <v>4.2778257364966522E-2</v>
      </c>
      <c r="H11" s="11">
        <v>32</v>
      </c>
      <c r="I11" s="19">
        <f>E13/Tabla24[[#This Row],[Nº solicitudes]]</f>
        <v>415.21531249999998</v>
      </c>
    </row>
    <row r="12" spans="1:11" x14ac:dyDescent="0.25">
      <c r="A12" s="11" t="s">
        <v>307</v>
      </c>
      <c r="B12" s="11">
        <v>3</v>
      </c>
      <c r="C12" s="19">
        <v>12718.5</v>
      </c>
      <c r="D12" s="19">
        <v>0</v>
      </c>
      <c r="E12" s="19">
        <f>SUM(Tabla221[[#This Row],[Importe]:[IVE]])</f>
        <v>12718.5</v>
      </c>
      <c r="F12" s="27">
        <f>Tabla221[[#This Row],[Total facturación]]/$E$13</f>
        <v>0.95722174263503357</v>
      </c>
    </row>
    <row r="13" spans="1:11" x14ac:dyDescent="0.25">
      <c r="A13" s="11" t="s">
        <v>26</v>
      </c>
      <c r="B13" s="11">
        <v>7</v>
      </c>
      <c r="C13" s="19">
        <v>13286.89</v>
      </c>
      <c r="D13" s="19">
        <v>0</v>
      </c>
      <c r="E13" s="19">
        <f>SUM(Tabla221[[#This Row],[Importe]:[IVE]])</f>
        <v>13286.89</v>
      </c>
      <c r="F13" s="19"/>
    </row>
    <row r="17" spans="1:6" x14ac:dyDescent="0.25">
      <c r="A17" s="29" t="s">
        <v>315</v>
      </c>
      <c r="B17" s="29" t="s">
        <v>306</v>
      </c>
      <c r="C17" s="29" t="s">
        <v>316</v>
      </c>
      <c r="D17" s="29" t="s">
        <v>12</v>
      </c>
      <c r="E17" s="29" t="s">
        <v>285</v>
      </c>
      <c r="F17" s="29" t="s">
        <v>286</v>
      </c>
    </row>
    <row r="18" spans="1:6" x14ac:dyDescent="0.25">
      <c r="A18" s="11" t="s">
        <v>48</v>
      </c>
      <c r="B18" s="11" t="s">
        <v>291</v>
      </c>
      <c r="C18" s="11">
        <v>12</v>
      </c>
      <c r="D18" s="19">
        <v>568.39</v>
      </c>
      <c r="E18" s="19">
        <v>0</v>
      </c>
      <c r="F18" s="19">
        <f>SUM(Tabla423[[#This Row],[Importe]:[IVE]])</f>
        <v>568.39</v>
      </c>
    </row>
    <row r="19" spans="1:6" x14ac:dyDescent="0.25">
      <c r="A19" s="11" t="s">
        <v>48</v>
      </c>
      <c r="B19" s="11" t="s">
        <v>307</v>
      </c>
      <c r="C19" s="11">
        <v>20</v>
      </c>
      <c r="D19" s="19">
        <v>12718.5</v>
      </c>
      <c r="E19" s="19">
        <v>0</v>
      </c>
      <c r="F19" s="19">
        <f>SUM(Tabla423[[#This Row],[Importe]:[IVE]])</f>
        <v>12718.5</v>
      </c>
    </row>
    <row r="20" spans="1:6" x14ac:dyDescent="0.25">
      <c r="A20" s="11" t="s">
        <v>26</v>
      </c>
      <c r="C20" s="11">
        <v>32</v>
      </c>
      <c r="D20" s="19">
        <v>13286.89</v>
      </c>
      <c r="E20" s="19">
        <v>0</v>
      </c>
      <c r="F20" s="19">
        <f>SUM(Tabla423[[#This Row],[Importe]:[IVE]])</f>
        <v>13286.89</v>
      </c>
    </row>
  </sheetData>
  <mergeCells count="2">
    <mergeCell ref="H1:J1"/>
    <mergeCell ref="A7:J7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75190-BCAB-45F0-A477-B92CD03F986E}">
  <dimension ref="A1:P34"/>
  <sheetViews>
    <sheetView workbookViewId="0">
      <selection activeCell="A9" sqref="A9:M9"/>
    </sheetView>
  </sheetViews>
  <sheetFormatPr baseColWidth="10" defaultRowHeight="15" x14ac:dyDescent="0.25"/>
  <cols>
    <col min="1" max="1" width="31" style="11" customWidth="1"/>
    <col min="2" max="2" width="24.28515625" style="11" bestFit="1" customWidth="1"/>
    <col min="3" max="3" width="25.42578125" style="11" customWidth="1"/>
    <col min="4" max="4" width="11.42578125" style="11"/>
    <col min="5" max="5" width="17.85546875" style="11" customWidth="1"/>
    <col min="6" max="6" width="17.5703125" style="11" customWidth="1"/>
    <col min="7" max="7" width="11.42578125" style="11"/>
    <col min="8" max="8" width="25" style="11" customWidth="1"/>
    <col min="9" max="9" width="13" style="11" customWidth="1"/>
    <col min="10" max="11" width="11.42578125" style="11"/>
    <col min="12" max="12" width="17.85546875" style="11" customWidth="1"/>
    <col min="13" max="13" width="22.28515625" style="11" customWidth="1"/>
    <col min="14" max="16384" width="11.42578125" style="11"/>
  </cols>
  <sheetData>
    <row r="1" spans="1:16" ht="49.5" customHeight="1" thickBot="1" x14ac:dyDescent="0.3">
      <c r="A1" s="4"/>
      <c r="B1" s="4"/>
      <c r="C1" s="2"/>
      <c r="D1" s="3"/>
      <c r="E1" s="4"/>
      <c r="F1" s="4"/>
      <c r="G1" s="6"/>
      <c r="H1" s="6"/>
      <c r="I1" s="66" t="s">
        <v>0</v>
      </c>
      <c r="J1" s="66"/>
      <c r="K1" s="66"/>
      <c r="L1" s="66"/>
      <c r="M1" s="66"/>
      <c r="P1" s="8"/>
    </row>
    <row r="2" spans="1:16" ht="15" customHeight="1" x14ac:dyDescent="0.25">
      <c r="C2" s="9"/>
      <c r="D2" s="10"/>
      <c r="G2" s="12"/>
      <c r="H2" s="13"/>
      <c r="I2" s="13"/>
      <c r="J2" s="13"/>
      <c r="K2" s="13"/>
      <c r="L2" s="14"/>
      <c r="M2" s="14"/>
      <c r="N2" s="14"/>
      <c r="O2" s="14"/>
      <c r="P2" s="8"/>
    </row>
    <row r="3" spans="1:16" ht="15" customHeight="1" x14ac:dyDescent="0.25">
      <c r="A3" s="11" t="s">
        <v>279</v>
      </c>
      <c r="C3" s="8"/>
      <c r="D3" s="8"/>
      <c r="E3" s="8"/>
      <c r="F3" s="8"/>
      <c r="G3" s="8"/>
      <c r="H3" s="8"/>
      <c r="I3" s="8"/>
      <c r="J3" s="13"/>
      <c r="K3" s="13"/>
      <c r="L3" s="14"/>
      <c r="M3" s="14"/>
      <c r="N3" s="14"/>
      <c r="O3" s="14"/>
      <c r="P3" s="8"/>
    </row>
    <row r="4" spans="1:16" s="26" customFormat="1" x14ac:dyDescent="0.25">
      <c r="A4" s="25" t="s">
        <v>3</v>
      </c>
    </row>
    <row r="6" spans="1:16" x14ac:dyDescent="0.25">
      <c r="A6" s="30" t="s">
        <v>317</v>
      </c>
    </row>
    <row r="9" spans="1:16" ht="23.25" x14ac:dyDescent="0.25">
      <c r="A9" s="85" t="s">
        <v>318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</row>
    <row r="12" spans="1:16" x14ac:dyDescent="0.25">
      <c r="A12" s="18" t="s">
        <v>281</v>
      </c>
      <c r="B12" s="18" t="s">
        <v>282</v>
      </c>
    </row>
    <row r="13" spans="1:16" x14ac:dyDescent="0.25">
      <c r="A13" s="18">
        <f>I20</f>
        <v>10</v>
      </c>
      <c r="B13" s="31">
        <f>J20/I20</f>
        <v>1177.8</v>
      </c>
    </row>
    <row r="16" spans="1:16" x14ac:dyDescent="0.25">
      <c r="A16" s="11" t="s">
        <v>283</v>
      </c>
      <c r="B16" s="11" t="s">
        <v>284</v>
      </c>
      <c r="C16" s="11" t="s">
        <v>12</v>
      </c>
      <c r="D16" s="11" t="s">
        <v>285</v>
      </c>
      <c r="E16" s="11" t="s">
        <v>286</v>
      </c>
      <c r="F16" s="11" t="s">
        <v>287</v>
      </c>
      <c r="H16" s="11" t="s">
        <v>288</v>
      </c>
      <c r="I16" s="11" t="s">
        <v>289</v>
      </c>
      <c r="J16" s="11" t="s">
        <v>12</v>
      </c>
      <c r="K16" s="11" t="s">
        <v>285</v>
      </c>
      <c r="L16" s="11" t="s">
        <v>286</v>
      </c>
      <c r="M16" s="11" t="s">
        <v>290</v>
      </c>
    </row>
    <row r="17" spans="1:13" x14ac:dyDescent="0.25">
      <c r="A17" s="11" t="s">
        <v>292</v>
      </c>
      <c r="B17" s="11">
        <v>2</v>
      </c>
      <c r="C17" s="19">
        <v>4750</v>
      </c>
      <c r="D17" s="19">
        <v>535.5</v>
      </c>
      <c r="E17" s="19">
        <f>SUM(Tabla325[[#This Row],[Importe]:[IVE]])</f>
        <v>5285.5</v>
      </c>
      <c r="F17" s="27">
        <f>Tabla325[[#This Row],[Nº usuarios/as]]/$B$20</f>
        <v>0.33333333333333331</v>
      </c>
      <c r="H17" s="11" t="s">
        <v>292</v>
      </c>
      <c r="I17" s="11">
        <v>2</v>
      </c>
      <c r="J17" s="19">
        <v>4750</v>
      </c>
      <c r="K17" s="19">
        <v>535.5</v>
      </c>
      <c r="L17" s="19">
        <f>Tabla426[[#This Row],[Importe]]+Tabla426[[#This Row],[IVE]]</f>
        <v>5285.5</v>
      </c>
      <c r="M17" s="27">
        <f>Tabla426[[#This Row],[Total facturación]]/$L$20</f>
        <v>0.38330222243494627</v>
      </c>
    </row>
    <row r="18" spans="1:13" x14ac:dyDescent="0.25">
      <c r="A18" s="11" t="s">
        <v>293</v>
      </c>
      <c r="B18" s="11">
        <v>2</v>
      </c>
      <c r="C18" s="19">
        <v>5242</v>
      </c>
      <c r="D18" s="19">
        <v>1100.8200000000002</v>
      </c>
      <c r="E18" s="19">
        <f>SUM(Tabla325[[#This Row],[Importe]:[IVE]])</f>
        <v>6342.82</v>
      </c>
      <c r="F18" s="27">
        <f>Tabla325[[#This Row],[Nº usuarios/as]]/$B$20</f>
        <v>0.33333333333333331</v>
      </c>
      <c r="H18" s="11" t="s">
        <v>293</v>
      </c>
      <c r="I18" s="11">
        <v>4</v>
      </c>
      <c r="J18" s="19">
        <v>5242</v>
      </c>
      <c r="K18" s="19">
        <v>1100.8200000000002</v>
      </c>
      <c r="L18" s="19">
        <f>Tabla426[[#This Row],[Importe]]+Tabla426[[#This Row],[IVE]]</f>
        <v>6342.82</v>
      </c>
      <c r="M18" s="27">
        <f>Tabla426[[#This Row],[Total facturación]]/$L$20</f>
        <v>0.45997862122880068</v>
      </c>
    </row>
    <row r="19" spans="1:13" x14ac:dyDescent="0.25">
      <c r="A19" s="11" t="s">
        <v>295</v>
      </c>
      <c r="B19" s="11">
        <v>2</v>
      </c>
      <c r="C19" s="19">
        <v>1786</v>
      </c>
      <c r="D19" s="19">
        <v>375.06</v>
      </c>
      <c r="E19" s="19">
        <f>SUM(Tabla325[[#This Row],[Importe]:[IVE]])</f>
        <v>2161.06</v>
      </c>
      <c r="F19" s="27">
        <f>Tabla325[[#This Row],[Nº usuarios/as]]/$B$20</f>
        <v>0.33333333333333331</v>
      </c>
      <c r="H19" s="11" t="s">
        <v>295</v>
      </c>
      <c r="I19" s="11">
        <v>4</v>
      </c>
      <c r="J19" s="19">
        <v>1786</v>
      </c>
      <c r="K19" s="19">
        <v>375.06</v>
      </c>
      <c r="L19" s="19">
        <f>Tabla426[[#This Row],[Importe]]+Tabla426[[#This Row],[IVE]]</f>
        <v>2161.06</v>
      </c>
      <c r="M19" s="27">
        <f>Tabla426[[#This Row],[Total facturación]]/$L$20</f>
        <v>0.15671915633625297</v>
      </c>
    </row>
    <row r="20" spans="1:13" x14ac:dyDescent="0.25">
      <c r="A20" s="11" t="s">
        <v>26</v>
      </c>
      <c r="B20" s="11">
        <f>SUBTOTAL(109,B17:B19)</f>
        <v>6</v>
      </c>
      <c r="C20" s="19">
        <f>SUBTOTAL(109,C17:C19)</f>
        <v>11778</v>
      </c>
      <c r="D20" s="19">
        <f>SUBTOTAL(109,D17:D19)</f>
        <v>2011.38</v>
      </c>
      <c r="E20" s="19">
        <f>SUM(Tabla325[[#This Row],[Importe]:[IVE]])</f>
        <v>13789.380000000001</v>
      </c>
      <c r="F20" s="27">
        <f>Tabla325[[#This Row],[Nº usuarios/as]]/$B$20</f>
        <v>1</v>
      </c>
      <c r="H20" s="11" t="s">
        <v>26</v>
      </c>
      <c r="I20" s="11">
        <f>SUBTOTAL(109,I17:I19)</f>
        <v>10</v>
      </c>
      <c r="J20" s="19">
        <f>SUBTOTAL(109,J17:J19)</f>
        <v>11778</v>
      </c>
      <c r="K20" s="19">
        <f>SUBTOTAL(109,K17:K19)</f>
        <v>2011.38</v>
      </c>
      <c r="L20" s="19">
        <f>Tabla426[[#This Row],[Importe]]+Tabla426[[#This Row],[IVE]]</f>
        <v>13789.380000000001</v>
      </c>
      <c r="M20" s="27">
        <f>Tabla426[[#This Row],[Total facturación]]/$L$20</f>
        <v>1</v>
      </c>
    </row>
    <row r="23" spans="1:13" x14ac:dyDescent="0.25">
      <c r="A23" s="11" t="s">
        <v>296</v>
      </c>
      <c r="B23" s="11" t="s">
        <v>297</v>
      </c>
      <c r="C23" s="11" t="s">
        <v>12</v>
      </c>
      <c r="D23" s="11" t="s">
        <v>285</v>
      </c>
      <c r="E23" s="11" t="s">
        <v>286</v>
      </c>
    </row>
    <row r="24" spans="1:13" x14ac:dyDescent="0.25">
      <c r="A24" s="11" t="s">
        <v>48</v>
      </c>
      <c r="B24" s="11" t="s">
        <v>293</v>
      </c>
      <c r="C24" s="19">
        <v>5242</v>
      </c>
      <c r="D24" s="19">
        <v>1100.8200000000002</v>
      </c>
      <c r="E24" s="19">
        <f>SUM(Tabla527[[#This Row],[Importe]:[IVE]])</f>
        <v>6342.82</v>
      </c>
    </row>
    <row r="25" spans="1:13" x14ac:dyDescent="0.25">
      <c r="A25" s="11" t="s">
        <v>49</v>
      </c>
      <c r="B25" s="11" t="s">
        <v>295</v>
      </c>
      <c r="C25" s="19">
        <v>1786</v>
      </c>
      <c r="D25" s="19">
        <v>375.06</v>
      </c>
      <c r="E25" s="19">
        <f>SUM(Tabla527[[#This Row],[Importe]:[IVE]])</f>
        <v>2161.06</v>
      </c>
    </row>
    <row r="26" spans="1:13" x14ac:dyDescent="0.25">
      <c r="A26" s="11" t="s">
        <v>319</v>
      </c>
      <c r="B26" s="11" t="s">
        <v>292</v>
      </c>
      <c r="C26" s="19">
        <v>4750</v>
      </c>
      <c r="D26" s="19">
        <v>535.5</v>
      </c>
      <c r="E26" s="19">
        <f>SUM(Tabla527[[#This Row],[Importe]:[IVE]])</f>
        <v>5285.5</v>
      </c>
    </row>
    <row r="27" spans="1:13" x14ac:dyDescent="0.25">
      <c r="A27" s="11" t="s">
        <v>26</v>
      </c>
      <c r="C27" s="19">
        <f>SUBTOTAL(109,C24:C26)</f>
        <v>11778</v>
      </c>
      <c r="D27" s="19">
        <f>SUBTOTAL(109,D24:D26)</f>
        <v>2011.38</v>
      </c>
      <c r="E27" s="19">
        <f>SUM(Tabla527[[#This Row],[Importe]:[IVE]])</f>
        <v>13789.380000000001</v>
      </c>
    </row>
    <row r="30" spans="1:13" x14ac:dyDescent="0.25">
      <c r="A30" s="11" t="s">
        <v>298</v>
      </c>
      <c r="B30" s="11" t="s">
        <v>297</v>
      </c>
      <c r="C30" s="11" t="s">
        <v>289</v>
      </c>
    </row>
    <row r="31" spans="1:13" x14ac:dyDescent="0.25">
      <c r="A31" s="11" t="s">
        <v>48</v>
      </c>
      <c r="B31" s="11" t="s">
        <v>293</v>
      </c>
      <c r="C31" s="11">
        <v>4</v>
      </c>
    </row>
    <row r="32" spans="1:13" x14ac:dyDescent="0.25">
      <c r="A32" s="11" t="s">
        <v>49</v>
      </c>
      <c r="B32" s="11" t="s">
        <v>295</v>
      </c>
      <c r="C32" s="11">
        <v>4</v>
      </c>
    </row>
    <row r="33" spans="1:3" x14ac:dyDescent="0.25">
      <c r="A33" s="11" t="s">
        <v>319</v>
      </c>
      <c r="B33" s="11" t="s">
        <v>292</v>
      </c>
      <c r="C33" s="11">
        <v>2</v>
      </c>
    </row>
    <row r="34" spans="1:3" x14ac:dyDescent="0.25">
      <c r="A34" s="11" t="s">
        <v>26</v>
      </c>
      <c r="C34" s="11">
        <v>10</v>
      </c>
    </row>
  </sheetData>
  <mergeCells count="2">
    <mergeCell ref="I1:M1"/>
    <mergeCell ref="A9:M9"/>
  </mergeCells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2023_OTRI</vt:lpstr>
      <vt:lpstr>2023_Actividades I+D</vt:lpstr>
      <vt:lpstr>2023_Part. act. transferencia</vt:lpstr>
      <vt:lpstr>2023_Act. I+D_centro e G.I.</vt:lpstr>
      <vt:lpstr>2023_CACTI</vt:lpstr>
      <vt:lpstr>2023_CINBIO</vt:lpstr>
      <vt:lpstr>2023_CITI</vt:lpstr>
      <vt:lpstr>2023_ECIMAT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2024-04-17T07:11:35Z</dcterms:created>
  <dcterms:modified xsi:type="dcterms:W3CDTF">2024-07-09T08:40:22Z</dcterms:modified>
</cp:coreProperties>
</file>