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investigación\Transferencia\"/>
    </mc:Choice>
  </mc:AlternateContent>
  <xr:revisionPtr revIDLastSave="0" documentId="13_ncr:1_{85112241-CA69-4CBD-8ADF-783156E54C0E}" xr6:coauthVersionLast="47" xr6:coauthVersionMax="47" xr10:uidLastSave="{00000000-0000-0000-0000-000000000000}"/>
  <bookViews>
    <workbookView xWindow="-120" yWindow="-120" windowWidth="29040" windowHeight="15720" xr2:uid="{750F6E57-6941-4319-B9CF-964DCC432DDD}"/>
  </bookViews>
  <sheets>
    <sheet name="2025_Actividades I+D" sheetId="1" r:id="rId1"/>
    <sheet name="2025_Centros singulares I+D" sheetId="2" r:id="rId2"/>
    <sheet name="2025_Por centro e G.I." sheetId="3" r:id="rId3"/>
    <sheet name="2025_Part. act. transferencia" sheetId="4" r:id="rId4"/>
    <sheet name="2025_CACTI" sheetId="5" r:id="rId5"/>
    <sheet name="2025_CINBIO" sheetId="6" r:id="rId6"/>
    <sheet name="2025_ECIMAT" sheetId="7" r:id="rId7"/>
  </sheets>
  <externalReferences>
    <externalReference r:id="rId8"/>
    <externalReference r:id="rId9"/>
    <externalReference r:id="rId10"/>
  </externalReferences>
  <definedNames>
    <definedName name="Interval">'[1]Office Work Schedule'!#REF!</definedName>
    <definedName name="ScheduleStart">'[1]Office Work Schedule'!#REF!</definedName>
    <definedName name="Type">'[2]Maintenance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1" i="7" l="1"/>
  <c r="D24" i="7"/>
  <c r="C24" i="7"/>
  <c r="E24" i="7" s="1"/>
  <c r="E23" i="7"/>
  <c r="E22" i="7"/>
  <c r="E21" i="7"/>
  <c r="K17" i="7"/>
  <c r="J17" i="7"/>
  <c r="B11" i="7" s="1"/>
  <c r="I17" i="7"/>
  <c r="A11" i="7" s="1"/>
  <c r="D17" i="7"/>
  <c r="C17" i="7"/>
  <c r="E17" i="7" s="1"/>
  <c r="B17" i="7"/>
  <c r="M16" i="7"/>
  <c r="L16" i="7"/>
  <c r="E16" i="7"/>
  <c r="M15" i="7"/>
  <c r="L15" i="7"/>
  <c r="E15" i="7"/>
  <c r="L17" i="7" l="1"/>
  <c r="C31" i="6" l="1"/>
  <c r="E23" i="6"/>
  <c r="D23" i="6"/>
  <c r="C23" i="6"/>
  <c r="E22" i="6"/>
  <c r="E21" i="6"/>
  <c r="E20" i="6"/>
  <c r="E19" i="6"/>
  <c r="D15" i="6"/>
  <c r="E15" i="6" s="1"/>
  <c r="C15" i="6"/>
  <c r="B15" i="6"/>
  <c r="F14" i="6"/>
  <c r="E14" i="6"/>
  <c r="F13" i="6"/>
  <c r="E13" i="6"/>
  <c r="I12" i="6"/>
  <c r="H12" i="6"/>
  <c r="F12" i="6"/>
  <c r="E12" i="6"/>
  <c r="C42" i="5" l="1"/>
  <c r="D31" i="5"/>
  <c r="C31" i="5"/>
  <c r="E31" i="5" s="1"/>
  <c r="E30" i="5"/>
  <c r="E29" i="5"/>
  <c r="E28" i="5"/>
  <c r="E27" i="5"/>
  <c r="E26" i="5"/>
  <c r="E25" i="5"/>
  <c r="E24" i="5"/>
  <c r="L20" i="5"/>
  <c r="K20" i="5"/>
  <c r="J20" i="5"/>
  <c r="M18" i="5" s="1"/>
  <c r="I20" i="5"/>
  <c r="D20" i="5"/>
  <c r="C20" i="5"/>
  <c r="E20" i="5" s="1"/>
  <c r="B20" i="5"/>
  <c r="F17" i="5" s="1"/>
  <c r="M19" i="5"/>
  <c r="L19" i="5"/>
  <c r="E19" i="5"/>
  <c r="L18" i="5"/>
  <c r="E18" i="5"/>
  <c r="M17" i="5"/>
  <c r="L17" i="5"/>
  <c r="E17" i="5"/>
  <c r="M16" i="5"/>
  <c r="L16" i="5"/>
  <c r="E16" i="5"/>
  <c r="B12" i="5"/>
  <c r="A12" i="5"/>
  <c r="F16" i="5" l="1"/>
  <c r="F18" i="5"/>
  <c r="F19" i="5"/>
  <c r="Q22" i="4" l="1"/>
  <c r="L22" i="4"/>
  <c r="M22" i="4"/>
  <c r="N22" i="4"/>
  <c r="O22" i="4"/>
  <c r="P22" i="4"/>
  <c r="K22" i="4"/>
  <c r="I22" i="4"/>
  <c r="J22" i="4"/>
  <c r="H22" i="4"/>
  <c r="G22" i="4"/>
  <c r="F22" i="4"/>
  <c r="E22" i="4"/>
  <c r="D22" i="4"/>
  <c r="C22" i="4"/>
  <c r="B22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L129" i="3"/>
  <c r="K129" i="3"/>
  <c r="E56" i="3"/>
  <c r="D56" i="3"/>
  <c r="D69" i="2"/>
  <c r="C69" i="2"/>
  <c r="O45" i="2"/>
  <c r="N45" i="2"/>
  <c r="M45" i="2"/>
  <c r="L45" i="2"/>
  <c r="K45" i="2"/>
  <c r="J45" i="2"/>
  <c r="I45" i="2"/>
  <c r="H45" i="2"/>
  <c r="P45" i="2" s="1"/>
  <c r="P44" i="2"/>
  <c r="P43" i="2"/>
  <c r="P42" i="2"/>
  <c r="P41" i="2"/>
  <c r="P40" i="2"/>
  <c r="D40" i="2"/>
  <c r="C40" i="2"/>
  <c r="P39" i="2"/>
  <c r="P38" i="2"/>
  <c r="P37" i="2"/>
  <c r="E21" i="2"/>
  <c r="G21" i="2" s="1"/>
  <c r="D21" i="2"/>
  <c r="F21" i="2" s="1"/>
  <c r="C21" i="2"/>
  <c r="B21" i="2"/>
  <c r="G20" i="2"/>
  <c r="F20" i="2"/>
  <c r="G19" i="2"/>
  <c r="F19" i="2"/>
  <c r="G18" i="2"/>
  <c r="F18" i="2"/>
  <c r="D79" i="1"/>
  <c r="C79" i="1"/>
  <c r="D57" i="1"/>
  <c r="C57" i="1"/>
  <c r="K42" i="1"/>
  <c r="J42" i="1"/>
  <c r="I42" i="1"/>
  <c r="H42" i="1"/>
  <c r="G42" i="1"/>
  <c r="F42" i="1"/>
  <c r="E42" i="1"/>
  <c r="D42" i="1"/>
  <c r="C42" i="1"/>
  <c r="B42" i="1"/>
  <c r="L42" i="1" s="1"/>
  <c r="L41" i="1"/>
  <c r="L40" i="1"/>
  <c r="L39" i="1"/>
  <c r="L38" i="1"/>
  <c r="L37" i="1"/>
  <c r="L36" i="1"/>
  <c r="L35" i="1"/>
  <c r="L34" i="1"/>
  <c r="K29" i="1"/>
  <c r="J29" i="1"/>
  <c r="I29" i="1"/>
  <c r="H29" i="1"/>
  <c r="G29" i="1"/>
  <c r="F29" i="1"/>
  <c r="E29" i="1"/>
  <c r="D29" i="1"/>
  <c r="C29" i="1"/>
  <c r="B29" i="1"/>
  <c r="L29" i="1" s="1"/>
  <c r="L28" i="1"/>
  <c r="L27" i="1"/>
  <c r="L26" i="1"/>
  <c r="L25" i="1"/>
  <c r="L24" i="1"/>
  <c r="L23" i="1"/>
  <c r="L22" i="1"/>
  <c r="L21" i="1"/>
  <c r="K16" i="1"/>
  <c r="J16" i="1"/>
  <c r="I16" i="1"/>
  <c r="H16" i="1"/>
  <c r="G16" i="1"/>
  <c r="F16" i="1"/>
  <c r="E16" i="1"/>
  <c r="D16" i="1"/>
  <c r="C16" i="1"/>
  <c r="M16" i="1" s="1"/>
  <c r="B16" i="1"/>
  <c r="L16" i="1" s="1"/>
  <c r="M15" i="1"/>
  <c r="L15" i="1"/>
  <c r="M14" i="1"/>
  <c r="L14" i="1"/>
  <c r="M13" i="1"/>
  <c r="L13" i="1"/>
</calcChain>
</file>

<file path=xl/sharedStrings.xml><?xml version="1.0" encoding="utf-8"?>
<sst xmlns="http://schemas.openxmlformats.org/spreadsheetml/2006/main" count="1018" uniqueCount="339">
  <si>
    <t>Unidade de Análises e Programas</t>
  </si>
  <si>
    <t>Actividades de I+D contratadas ao longo do ano_Información xeral</t>
  </si>
  <si>
    <t>Fonte: SUXI; PeopleNet</t>
  </si>
  <si>
    <t>Data do informe: abril 2026</t>
  </si>
  <si>
    <t>2025_ACTIVIDADES I+D</t>
  </si>
  <si>
    <t>Artes e Humanidades</t>
  </si>
  <si>
    <t>Ciencias</t>
  </si>
  <si>
    <t>Ciencias da Saúde</t>
  </si>
  <si>
    <t>Ciencias Sociais e Xurídicas</t>
  </si>
  <si>
    <t>Enxeñaría e Arquitectura</t>
  </si>
  <si>
    <t>Actividades artigo 60 LORU
(inclúe xestión externa)</t>
  </si>
  <si>
    <t>Nº actividades</t>
  </si>
  <si>
    <t>Importe</t>
  </si>
  <si>
    <t xml:space="preserve">Nº actividades </t>
  </si>
  <si>
    <t xml:space="preserve">Importe </t>
  </si>
  <si>
    <t xml:space="preserve">Nº actividades  </t>
  </si>
  <si>
    <t xml:space="preserve">Importe  </t>
  </si>
  <si>
    <t xml:space="preserve">Nº actividades   </t>
  </si>
  <si>
    <t xml:space="preserve">Importe   </t>
  </si>
  <si>
    <t xml:space="preserve">Nº actividades    </t>
  </si>
  <si>
    <t xml:space="preserve">Importe    </t>
  </si>
  <si>
    <t>Nº actividades total</t>
  </si>
  <si>
    <t>Importes totais</t>
  </si>
  <si>
    <t>Contrato</t>
  </si>
  <si>
    <t>Curso</t>
  </si>
  <si>
    <t>Informe</t>
  </si>
  <si>
    <t>Total</t>
  </si>
  <si>
    <t>Actividades por ámbito, 
sexo do IP e categoría</t>
  </si>
  <si>
    <t>Homes</t>
  </si>
  <si>
    <t>Mulleres</t>
  </si>
  <si>
    <t xml:space="preserve">Homes </t>
  </si>
  <si>
    <t xml:space="preserve">Mulleres </t>
  </si>
  <si>
    <t xml:space="preserve">Homes  </t>
  </si>
  <si>
    <t xml:space="preserve">Mulleres  </t>
  </si>
  <si>
    <t xml:space="preserve">Homes   </t>
  </si>
  <si>
    <t xml:space="preserve">Mulleres   </t>
  </si>
  <si>
    <t xml:space="preserve">Homes    </t>
  </si>
  <si>
    <t xml:space="preserve">Mulleres    </t>
  </si>
  <si>
    <t>Catedrático/a de Universidade</t>
  </si>
  <si>
    <t>Persoal contratado con cargo a proxectos</t>
  </si>
  <si>
    <t>Persoal de programas de investigación</t>
  </si>
  <si>
    <t>Profesor/a Axudante Doutor/a</t>
  </si>
  <si>
    <t>Profesor/a Contratado/a Doutor/a</t>
  </si>
  <si>
    <t>Profesor/a permanente laboral</t>
  </si>
  <si>
    <t>Profesor/a Titular de Universidade</t>
  </si>
  <si>
    <t>Programa Oportunius</t>
  </si>
  <si>
    <t>PDI responsable que realiza a actividade, por ámbito, sexo e categoría</t>
  </si>
  <si>
    <t>Actividades segundo zona xeográfica</t>
  </si>
  <si>
    <t>Tipo_actividade</t>
  </si>
  <si>
    <t>Comunidade Autónoma</t>
  </si>
  <si>
    <t>Resto de España</t>
  </si>
  <si>
    <t>Resto do mundo</t>
  </si>
  <si>
    <t>Unión Europea</t>
  </si>
  <si>
    <t>Actividades segundo natureza contratante</t>
  </si>
  <si>
    <t>Administración Pública</t>
  </si>
  <si>
    <t>Administración Pública da AGE</t>
  </si>
  <si>
    <t>Empresas</t>
  </si>
  <si>
    <t>Fundacións / Asociacións</t>
  </si>
  <si>
    <t>Outros</t>
  </si>
  <si>
    <t>Centros singulares de investigación</t>
  </si>
  <si>
    <t>Fonte: Centros singulares; SUXI; PeopleNet</t>
  </si>
  <si>
    <t xml:space="preserve">Nota: a asignación dos proxectos captados se fai contando un dos investigadores principais </t>
  </si>
  <si>
    <t>2025_CONTRATACIÓN I+D</t>
  </si>
  <si>
    <t>Actividades totais Uvigo</t>
  </si>
  <si>
    <t>Actividades centros singulares</t>
  </si>
  <si>
    <t>% centros singulares sobre total Uvigo</t>
  </si>
  <si>
    <t>Tipo</t>
  </si>
  <si>
    <t>Importes</t>
  </si>
  <si>
    <t xml:space="preserve">Importes </t>
  </si>
  <si>
    <t>% sobre total</t>
  </si>
  <si>
    <t>% importe sobre total</t>
  </si>
  <si>
    <t>Actividades por tipo</t>
  </si>
  <si>
    <t>Centro</t>
  </si>
  <si>
    <t>Tipo_Actividade</t>
  </si>
  <si>
    <t>AtlanTTic</t>
  </si>
  <si>
    <t>CIM</t>
  </si>
  <si>
    <t>CINBIO</t>
  </si>
  <si>
    <t>CINTECX</t>
  </si>
  <si>
    <t>PDI por categoría e rama coñecemento</t>
  </si>
  <si>
    <t>Categoría IP</t>
  </si>
  <si>
    <t>ECOBAS</t>
  </si>
  <si>
    <t>Actividades segundo categoría do IP</t>
  </si>
  <si>
    <t>Categoría</t>
  </si>
  <si>
    <t>Tipo de actividades por campus e centro do IP</t>
  </si>
  <si>
    <t>Tipo de actividades por G.I. do IP</t>
  </si>
  <si>
    <t>Campus</t>
  </si>
  <si>
    <t>Código G.I.</t>
  </si>
  <si>
    <t>Nome G.I.</t>
  </si>
  <si>
    <t>Ourense</t>
  </si>
  <si>
    <t>Edificio do Campus da Auga</t>
  </si>
  <si>
    <t>ABH1Q</t>
  </si>
  <si>
    <t>AgroBioTech for Health</t>
  </si>
  <si>
    <t>Escola de Enxeñaría Aeronáutica e do Espazo</t>
  </si>
  <si>
    <t>AF4</t>
  </si>
  <si>
    <t>Enxeñería Agroforestal</t>
  </si>
  <si>
    <t>AF5</t>
  </si>
  <si>
    <t>Grupo de Investigación de Xeomodelización Hidroforestal</t>
  </si>
  <si>
    <t>Escola Superior de Enxeñaría Informática</t>
  </si>
  <si>
    <t>AGAF</t>
  </si>
  <si>
    <t>Agrupación Grupos de Investigación de Dereito Administrativo e Filosofía do Dereito</t>
  </si>
  <si>
    <t>Facultade de Ciencias</t>
  </si>
  <si>
    <t>APET</t>
  </si>
  <si>
    <t>Applied Power Electronics Technology (Tecnoloxía Electrónica de Potencia Aplicada)</t>
  </si>
  <si>
    <t>ATS1</t>
  </si>
  <si>
    <t>Laboratorio de Sistemas Aeroespaciais e de Transporte</t>
  </si>
  <si>
    <t>BA2</t>
  </si>
  <si>
    <t>Bioloxía Ambiental</t>
  </si>
  <si>
    <t>Facultade de Ciencias Empresariais e Turismo</t>
  </si>
  <si>
    <t>BEV1</t>
  </si>
  <si>
    <t>Agrobioloxía Ambiental: Calidade, Solos e Plantas</t>
  </si>
  <si>
    <t>Facultade de Dereito</t>
  </si>
  <si>
    <t>BiFeGa</t>
  </si>
  <si>
    <t>Grupo de Investigación en Estudos Literarios e Culturais, Tradución e Interpretación-</t>
  </si>
  <si>
    <t>Facultade de Educación e Traballo Social</t>
  </si>
  <si>
    <t>Bio2Val</t>
  </si>
  <si>
    <t>Biorefinería e Valorización da Biomasa</t>
  </si>
  <si>
    <t>Facultade de Historia</t>
  </si>
  <si>
    <t>ByCIAMA</t>
  </si>
  <si>
    <t>Biotecnoloxía e Calidade en Industrias Agroalimentarias e Medio Ambiente</t>
  </si>
  <si>
    <t>Pontevedra</t>
  </si>
  <si>
    <t>Casa das Campás</t>
  </si>
  <si>
    <t>CI11</t>
  </si>
  <si>
    <t>ENCOMAT (Enxeñería da Corrosión e Materiais)</t>
  </si>
  <si>
    <t>Escola de Enxeñaría Forestal</t>
  </si>
  <si>
    <t>CI5</t>
  </si>
  <si>
    <t>Xestión Segura e Sostible de Recursos Minerais</t>
  </si>
  <si>
    <t>Facultade  de Ciencias da Educacion e do Deporte</t>
  </si>
  <si>
    <t>DE3</t>
  </si>
  <si>
    <t>Educación, Actividade Física e Saúde. GIES.</t>
  </si>
  <si>
    <t>Facultade de Belas Artes</t>
  </si>
  <si>
    <t>DMT</t>
  </si>
  <si>
    <t>Dereito Mercantil e do Traballo</t>
  </si>
  <si>
    <t>Facultade de Comunicación</t>
  </si>
  <si>
    <t>Vigo</t>
  </si>
  <si>
    <t>CACTI-CINBIO</t>
  </si>
  <si>
    <t>EA3</t>
  </si>
  <si>
    <t>REDE: Investigación en Economía, Enerxía e Medio Ambiente</t>
  </si>
  <si>
    <t>EA8</t>
  </si>
  <si>
    <t>Research Group In Economic Analysis, Accounting and Finance-RGEAF</t>
  </si>
  <si>
    <t>Escola de Enxeñaría de Minas e Enerxía</t>
  </si>
  <si>
    <t>EF5</t>
  </si>
  <si>
    <t>Empresa internacional e capital intelectual</t>
  </si>
  <si>
    <t>Escola de Enxeñaría de Telecomunicación</t>
  </si>
  <si>
    <t>EG1</t>
  </si>
  <si>
    <t>IMPACTO Innovación en Fabricación, Procesos Avanzados, Control, Tecnoloxía e Operación</t>
  </si>
  <si>
    <t>EG6</t>
  </si>
  <si>
    <t>CIMA</t>
  </si>
  <si>
    <t>Escola de Enxeñaría Industrial</t>
  </si>
  <si>
    <t>EI3</t>
  </si>
  <si>
    <t>Grupo de Control non Liñal</t>
  </si>
  <si>
    <t>EM1</t>
  </si>
  <si>
    <t>GTE (Grupo de Tecnoloxía Enerxética)</t>
  </si>
  <si>
    <t>Facultade de Bioloxía</t>
  </si>
  <si>
    <t>EN.EDI</t>
  </si>
  <si>
    <t>Enxeñería Eficiente e Dixital</t>
  </si>
  <si>
    <t>Facultade de Ciencias do Mar</t>
  </si>
  <si>
    <t>EÑ1</t>
  </si>
  <si>
    <t>Grupo de Investigación en Redes Eléctricas</t>
  </si>
  <si>
    <t>EQ1</t>
  </si>
  <si>
    <t>FEQxLab</t>
  </si>
  <si>
    <t>Facultade de Ciencias Económicas e Empresariais</t>
  </si>
  <si>
    <t>EQ11</t>
  </si>
  <si>
    <t>BiotecnIA_Biotecnoloxía Industrial e Enxeñería Ambiental</t>
  </si>
  <si>
    <t>EQ2</t>
  </si>
  <si>
    <t>Enxeñería Química</t>
  </si>
  <si>
    <t>Facultade de Ciencias Xuridicas e do Traballo</t>
  </si>
  <si>
    <t>EQ4</t>
  </si>
  <si>
    <t>Enxeñería Química 4</t>
  </si>
  <si>
    <t>Facultade de Comercio</t>
  </si>
  <si>
    <t>ET1</t>
  </si>
  <si>
    <t>GIST (Grupo de Enxeñería de Sistemas Telemáticos)</t>
  </si>
  <si>
    <t>Facultade de Filoloxía e Tradución</t>
  </si>
  <si>
    <t>ET3</t>
  </si>
  <si>
    <t>Laboratorio de Redes</t>
  </si>
  <si>
    <t>Facultade de Química</t>
  </si>
  <si>
    <t>ETEA</t>
  </si>
  <si>
    <t>Ecoloxía e Tecnoloxía dos Ecosistemas Acuáticos</t>
  </si>
  <si>
    <t>EZ1</t>
  </si>
  <si>
    <t>Ecoloxía e Zooloxía</t>
  </si>
  <si>
    <t>FA2</t>
  </si>
  <si>
    <t>Física Aplicada 2</t>
  </si>
  <si>
    <t>FA5</t>
  </si>
  <si>
    <t>Aplicacións Industriais dos Láseres</t>
  </si>
  <si>
    <t>FA9</t>
  </si>
  <si>
    <t>EphysLab</t>
  </si>
  <si>
    <t>FB2</t>
  </si>
  <si>
    <t>Fisioloxía de Peixes</t>
  </si>
  <si>
    <t>FOL</t>
  </si>
  <si>
    <t>Laboratorio dos océanos do futuro</t>
  </si>
  <si>
    <t>FT1</t>
  </si>
  <si>
    <t>Física da Terra (GOFUVI)</t>
  </si>
  <si>
    <t>GEA</t>
  </si>
  <si>
    <t>Ecoloxía Animal</t>
  </si>
  <si>
    <t>GEF</t>
  </si>
  <si>
    <t>Grupo de Enxeñería de Fabricación (GEF)</t>
  </si>
  <si>
    <t>GEN</t>
  </si>
  <si>
    <t>GEN - Gobernanza, Economía e Natureza</t>
  </si>
  <si>
    <t>GETSIT</t>
  </si>
  <si>
    <t>Grupo de Estudos en Traballo Social: Investigación e Transferencia</t>
  </si>
  <si>
    <t>GISA/BV2</t>
  </si>
  <si>
    <t>Grupo de Investigación en Sistemas Agroambientais (GISA)</t>
  </si>
  <si>
    <t>GTA</t>
  </si>
  <si>
    <t>Grupo de Tecnoloxías Aeroespaciais</t>
  </si>
  <si>
    <t>H20</t>
  </si>
  <si>
    <t>Grupo de Estudos de Arqueoloxía, Antigüidade e Territorio (GEAAT)</t>
  </si>
  <si>
    <t>H2M</t>
  </si>
  <si>
    <t>Historia Medieval, Historia Moderna y Ciencias y Técnicas Historiográficas</t>
  </si>
  <si>
    <t>HC1</t>
  </si>
  <si>
    <t>Historia Contemporánea 1</t>
  </si>
  <si>
    <t>HI10</t>
  </si>
  <si>
    <t>Repercusións Educativas, Saudables e Psicomotrices da Actividade Física</t>
  </si>
  <si>
    <t>HI22</t>
  </si>
  <si>
    <t>HealthyFit</t>
  </si>
  <si>
    <t>HI8</t>
  </si>
  <si>
    <t>ERENEA (Economía dos Recursos Naturais e Ambientais)</t>
  </si>
  <si>
    <t>ICLab</t>
  </si>
  <si>
    <t>Information and Computing Laboratory</t>
  </si>
  <si>
    <t>IO1</t>
  </si>
  <si>
    <t>Inferencia Estatística, Decisión e Investigación Operativa</t>
  </si>
  <si>
    <t>LIA2</t>
  </si>
  <si>
    <t>Laboratorio de Intelixencia Artificial Aplicada</t>
  </si>
  <si>
    <t>LONXENV</t>
  </si>
  <si>
    <t>Lonxevidade e Envellecemento</t>
  </si>
  <si>
    <t>MCPG</t>
  </si>
  <si>
    <t>Física e Química de Materiais</t>
  </si>
  <si>
    <t>MDA-IC</t>
  </si>
  <si>
    <t>MEDEA IURIS Crea</t>
  </si>
  <si>
    <t>NuFoG</t>
  </si>
  <si>
    <t>Nutrition and Food Group</t>
  </si>
  <si>
    <t>OC2</t>
  </si>
  <si>
    <t>Organización e Comercialización</t>
  </si>
  <si>
    <t>OE10</t>
  </si>
  <si>
    <t>Grupo para a Análise Empresarial "GRUPAEM"</t>
  </si>
  <si>
    <t>OE2</t>
  </si>
  <si>
    <t>Enxeñería de Organización</t>
  </si>
  <si>
    <t>OE4</t>
  </si>
  <si>
    <t>Sistemas e Tecnoloxías da Información para a Empresa</t>
  </si>
  <si>
    <t>OE7</t>
  </si>
  <si>
    <t>Organización do Coñecemento</t>
  </si>
  <si>
    <t>OF1</t>
  </si>
  <si>
    <t>GRUPO DE ENXEÑARÍA FÍSICA (OF1)</t>
  </si>
  <si>
    <t>PGILaB</t>
  </si>
  <si>
    <t>POST GROWTH INNOVATION LAB</t>
  </si>
  <si>
    <t>RE6</t>
  </si>
  <si>
    <t>Ecoloxía Evolutiva</t>
  </si>
  <si>
    <t>REMOSS</t>
  </si>
  <si>
    <t>Equipo de Investigación en Rendemento e Motricidade do Salvamento e Socorrismo</t>
  </si>
  <si>
    <t>SC10</t>
  </si>
  <si>
    <t>Grupo de Procesado de Sinal en Comunicacións</t>
  </si>
  <si>
    <t>SC2</t>
  </si>
  <si>
    <t>Grupo de Dispositivos de Alta Frecuencia</t>
  </si>
  <si>
    <t>SC7</t>
  </si>
  <si>
    <t>Antenas, Radar e Comunicacións Ópticas</t>
  </si>
  <si>
    <t>SC9</t>
  </si>
  <si>
    <t>Grupo de Tecnoloxías Multimedia</t>
  </si>
  <si>
    <t>SEPCOM</t>
  </si>
  <si>
    <t>Investigación en Comunicación para o Servizo Público</t>
  </si>
  <si>
    <t>SI4</t>
  </si>
  <si>
    <t>Sistemas Informáticos de Nova Xeración</t>
  </si>
  <si>
    <t>SI6</t>
  </si>
  <si>
    <t>Grupo de Informática Gráfica y Multimedia (Gig)</t>
  </si>
  <si>
    <t>sj1</t>
  </si>
  <si>
    <t>Sistemas Xuridicos</t>
  </si>
  <si>
    <t>SR</t>
  </si>
  <si>
    <t>Sistemas Radio</t>
  </si>
  <si>
    <t>TC1</t>
  </si>
  <si>
    <t>Grupo de Tecnoloxías da Información</t>
  </si>
  <si>
    <t>TE3</t>
  </si>
  <si>
    <t>Comunicacións Dixitais e Instrumentación</t>
  </si>
  <si>
    <t>TEZE</t>
  </si>
  <si>
    <t>Grupo de Tecnoloxía Enzimática e Bioestructuras</t>
  </si>
  <si>
    <t>TI4</t>
  </si>
  <si>
    <t>Traducción &amp; Paratraducción</t>
  </si>
  <si>
    <t>VALOR</t>
  </si>
  <si>
    <t>Value Linking Organisations</t>
  </si>
  <si>
    <t>XB2</t>
  </si>
  <si>
    <t>XENÉTICA EVOLUTIVA E CONSERVACIÓN DA BIODIVERSIDADE</t>
  </si>
  <si>
    <t>XB5</t>
  </si>
  <si>
    <t>Xenómica e  Biomedicina</t>
  </si>
  <si>
    <t>XM2</t>
  </si>
  <si>
    <t>Xeoloxía Mariña e Ambiental</t>
  </si>
  <si>
    <t>XO1</t>
  </si>
  <si>
    <t>Observational Research Group</t>
  </si>
  <si>
    <t>sen grupo</t>
  </si>
  <si>
    <t>Participantes en actividades de transferencia que se desenvolveron ao longo do ano 2024 (anuais e plurianuais)</t>
  </si>
  <si>
    <t>2025_Participantes en actividades de transferencia</t>
  </si>
  <si>
    <t>Total Ciencias</t>
  </si>
  <si>
    <t>Total Ciencias Sociais e Xurídicas</t>
  </si>
  <si>
    <t>Total Enxeñaría e Arquitectura</t>
  </si>
  <si>
    <t>Etiquetas de fila</t>
  </si>
  <si>
    <t>Profesor/a Asociado/a</t>
  </si>
  <si>
    <t>Profesor/a Emérito/a</t>
  </si>
  <si>
    <t>Profesor/a Interino/a de substitución</t>
  </si>
  <si>
    <t>Total ámbito</t>
  </si>
  <si>
    <t>Ciencias da saúde</t>
  </si>
  <si>
    <t>Home</t>
  </si>
  <si>
    <t>Muller</t>
  </si>
  <si>
    <t>Participantes totais únicos en
actividades de transferencia</t>
  </si>
  <si>
    <t>Participantes totais únicos en
actividades de I+D artigo 60</t>
  </si>
  <si>
    <t>Catedrático/a de Escola Universitaria</t>
  </si>
  <si>
    <t>Participantes noutras
actividades de transferencia</t>
  </si>
  <si>
    <t>Fonte: Área de apoio á investigación e transferencia ámbito científico</t>
  </si>
  <si>
    <t>Os cargos internos non están dispoñibles</t>
  </si>
  <si>
    <t>2025_FACTURACIÓN CACTI</t>
  </si>
  <si>
    <t>Nº solicitudes</t>
  </si>
  <si>
    <t>Importe medio bruto</t>
  </si>
  <si>
    <t>Tipo_usuario</t>
  </si>
  <si>
    <t>Nª usuarios/as</t>
  </si>
  <si>
    <t>IVE</t>
  </si>
  <si>
    <t>Total facturación</t>
  </si>
  <si>
    <t>% tipo usuario/a</t>
  </si>
  <si>
    <t>Facturación por tipoloxía</t>
  </si>
  <si>
    <t>Nº facturas</t>
  </si>
  <si>
    <t>Entidade privada internacional</t>
  </si>
  <si>
    <t>Entidade privada nacional</t>
  </si>
  <si>
    <t>Organismo público internacional</t>
  </si>
  <si>
    <t>Organismo público nacional</t>
  </si>
  <si>
    <t>Importes por ámbito xeográfico</t>
  </si>
  <si>
    <t>Resto de Europa</t>
  </si>
  <si>
    <t>Facturas por ámbito xeográfico</t>
  </si>
  <si>
    <t>NOTA: Non está dispoñible a facturación dos cargos internos</t>
  </si>
  <si>
    <t>2025_FACTURACIÓN CINBIO</t>
  </si>
  <si>
    <t>Tipo usuario/a</t>
  </si>
  <si>
    <t>Nº usuarios/as</t>
  </si>
  <si>
    <t>Total importe</t>
  </si>
  <si>
    <t>% facturación</t>
  </si>
  <si>
    <t>Tipo_entidade</t>
  </si>
  <si>
    <t>Suma de Importe</t>
  </si>
  <si>
    <t>Suma de IVE</t>
  </si>
  <si>
    <t>Suma de Importe Total</t>
  </si>
  <si>
    <t>Unión Europa</t>
  </si>
  <si>
    <t>Nº facturas por ámbito xeográfico</t>
  </si>
  <si>
    <t>Recuento de Número Albarán</t>
  </si>
  <si>
    <t>Data do informe: abril 2025</t>
  </si>
  <si>
    <t>2025_FACTURACIÓN ECIMAT</t>
  </si>
  <si>
    <t>Facturación por tipo usuario/a</t>
  </si>
  <si>
    <t>Facturación por tipo</t>
  </si>
  <si>
    <t>Nª facturas</t>
  </si>
  <si>
    <t>Comunidade autónoma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</si>
</sst>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</font>
    <font>
      <sz val="20"/>
      <color theme="0"/>
      <name val="Calibri"/>
      <family val="2"/>
    </font>
    <font>
      <b/>
      <sz val="11"/>
      <color theme="0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8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indexed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 style="thin">
        <color theme="5"/>
      </top>
      <bottom style="double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double">
        <color theme="5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1" fillId="0" borderId="0"/>
  </cellStyleXfs>
  <cellXfs count="94">
    <xf numFmtId="0" fontId="0" fillId="0" borderId="0" xfId="0"/>
    <xf numFmtId="0" fontId="4" fillId="0" borderId="1" xfId="4" applyFont="1" applyBorder="1"/>
    <xf numFmtId="0" fontId="5" fillId="0" borderId="1" xfId="4" applyFont="1" applyBorder="1" applyAlignment="1">
      <alignment vertical="center" wrapText="1"/>
    </xf>
    <xf numFmtId="0" fontId="6" fillId="0" borderId="1" xfId="4" applyFont="1" applyBorder="1"/>
    <xf numFmtId="0" fontId="7" fillId="0" borderId="1" xfId="0" applyFont="1" applyBorder="1"/>
    <xf numFmtId="0" fontId="6" fillId="0" borderId="1" xfId="4" applyFont="1" applyBorder="1" applyAlignment="1">
      <alignment wrapText="1"/>
    </xf>
    <xf numFmtId="0" fontId="8" fillId="0" borderId="1" xfId="4" applyFont="1" applyBorder="1" applyAlignment="1">
      <alignment horizontal="left" wrapText="1"/>
    </xf>
    <xf numFmtId="0" fontId="9" fillId="0" borderId="1" xfId="4" applyFont="1" applyBorder="1" applyAlignment="1">
      <alignment horizontal="center" vertical="center" wrapText="1"/>
    </xf>
    <xf numFmtId="0" fontId="4" fillId="0" borderId="0" xfId="4" applyFont="1"/>
    <xf numFmtId="0" fontId="5" fillId="0" borderId="0" xfId="4" applyFont="1" applyAlignment="1">
      <alignment vertical="center" wrapText="1"/>
    </xf>
    <xf numFmtId="0" fontId="6" fillId="0" borderId="0" xfId="4" applyFont="1"/>
    <xf numFmtId="0" fontId="7" fillId="0" borderId="0" xfId="0" applyFont="1"/>
    <xf numFmtId="0" fontId="6" fillId="0" borderId="0" xfId="4" applyFont="1" applyAlignment="1">
      <alignment wrapText="1"/>
    </xf>
    <xf numFmtId="0" fontId="8" fillId="0" borderId="0" xfId="4" applyFont="1" applyAlignment="1">
      <alignment horizontal="left" wrapText="1"/>
    </xf>
    <xf numFmtId="0" fontId="6" fillId="0" borderId="0" xfId="4" applyFont="1" applyAlignment="1">
      <alignment horizontal="center" wrapText="1"/>
    </xf>
    <xf numFmtId="0" fontId="10" fillId="0" borderId="0" xfId="4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/>
    <xf numFmtId="0" fontId="13" fillId="4" borderId="4" xfId="0" applyFont="1" applyFill="1" applyBorder="1" applyAlignment="1">
      <alignment wrapText="1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0" borderId="0" xfId="2" applyFont="1" applyFill="1" applyAlignment="1">
      <alignment horizontal="center"/>
    </xf>
    <xf numFmtId="0" fontId="14" fillId="0" borderId="1" xfId="4" applyFont="1" applyBorder="1" applyAlignment="1">
      <alignment horizontal="center" vertical="center"/>
    </xf>
    <xf numFmtId="0" fontId="15" fillId="0" borderId="0" xfId="4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3" fillId="2" borderId="0" xfId="2" applyFont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0" fontId="7" fillId="0" borderId="0" xfId="1" applyNumberFormat="1" applyFont="1"/>
    <xf numFmtId="165" fontId="7" fillId="0" borderId="0" xfId="1" applyNumberFormat="1" applyFont="1"/>
    <xf numFmtId="0" fontId="20" fillId="0" borderId="7" xfId="0" applyFont="1" applyBorder="1"/>
    <xf numFmtId="164" fontId="20" fillId="0" borderId="7" xfId="0" applyNumberFormat="1" applyFont="1" applyBorder="1"/>
    <xf numFmtId="10" fontId="20" fillId="0" borderId="7" xfId="1" applyNumberFormat="1" applyFont="1" applyBorder="1"/>
    <xf numFmtId="165" fontId="20" fillId="0" borderId="7" xfId="1" applyNumberFormat="1" applyFont="1" applyBorder="1"/>
    <xf numFmtId="165" fontId="20" fillId="0" borderId="0" xfId="1" applyNumberFormat="1" applyFont="1" applyBorder="1"/>
    <xf numFmtId="0" fontId="13" fillId="2" borderId="0" xfId="2" applyFont="1"/>
    <xf numFmtId="0" fontId="13" fillId="0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7" fillId="0" borderId="8" xfId="0" applyFont="1" applyBorder="1"/>
    <xf numFmtId="0" fontId="7" fillId="0" borderId="9" xfId="0" applyFont="1" applyBorder="1"/>
    <xf numFmtId="0" fontId="7" fillId="3" borderId="10" xfId="3" applyFont="1" applyBorder="1"/>
    <xf numFmtId="0" fontId="7" fillId="3" borderId="11" xfId="3" applyFont="1" applyBorder="1"/>
    <xf numFmtId="0" fontId="7" fillId="0" borderId="12" xfId="0" applyFont="1" applyBorder="1"/>
    <xf numFmtId="0" fontId="7" fillId="0" borderId="13" xfId="0" applyFont="1" applyBorder="1"/>
    <xf numFmtId="0" fontId="20" fillId="0" borderId="0" xfId="0" applyFont="1"/>
    <xf numFmtId="164" fontId="20" fillId="0" borderId="0" xfId="0" applyNumberFormat="1" applyFont="1"/>
    <xf numFmtId="0" fontId="13" fillId="0" borderId="0" xfId="2" applyFont="1" applyFill="1"/>
    <xf numFmtId="0" fontId="7" fillId="0" borderId="8" xfId="3" applyFont="1" applyFill="1" applyBorder="1"/>
    <xf numFmtId="0" fontId="7" fillId="0" borderId="9" xfId="3" applyFont="1" applyFill="1" applyBorder="1"/>
    <xf numFmtId="0" fontId="7" fillId="3" borderId="8" xfId="3" applyFont="1" applyBorder="1"/>
    <xf numFmtId="0" fontId="7" fillId="3" borderId="9" xfId="3" applyFont="1" applyBorder="1"/>
    <xf numFmtId="0" fontId="20" fillId="0" borderId="14" xfId="0" applyFont="1" applyBorder="1"/>
    <xf numFmtId="0" fontId="20" fillId="0" borderId="15" xfId="0" applyFont="1" applyBorder="1"/>
    <xf numFmtId="0" fontId="21" fillId="0" borderId="1" xfId="4" applyFont="1" applyBorder="1"/>
    <xf numFmtId="0" fontId="22" fillId="0" borderId="1" xfId="4" applyFont="1" applyBorder="1" applyAlignment="1">
      <alignment vertical="center" wrapText="1"/>
    </xf>
    <xf numFmtId="0" fontId="23" fillId="0" borderId="1" xfId="4" applyFont="1" applyBorder="1"/>
    <xf numFmtId="0" fontId="1" fillId="0" borderId="1" xfId="0" applyFont="1" applyBorder="1"/>
    <xf numFmtId="0" fontId="21" fillId="0" borderId="0" xfId="4" applyFont="1"/>
    <xf numFmtId="0" fontId="22" fillId="0" borderId="0" xfId="4" applyFont="1" applyAlignment="1">
      <alignment vertical="center" wrapText="1"/>
    </xf>
    <xf numFmtId="0" fontId="23" fillId="0" borderId="0" xfId="4" applyFont="1"/>
    <xf numFmtId="0" fontId="1" fillId="0" borderId="0" xfId="0" applyFont="1"/>
    <xf numFmtId="0" fontId="23" fillId="0" borderId="0" xfId="4" applyFont="1" applyAlignment="1">
      <alignment wrapText="1"/>
    </xf>
    <xf numFmtId="0" fontId="24" fillId="0" borderId="0" xfId="4" applyFont="1"/>
    <xf numFmtId="0" fontId="25" fillId="0" borderId="0" xfId="0" applyFont="1" applyAlignment="1">
      <alignment vertical="center"/>
    </xf>
    <xf numFmtId="0" fontId="7" fillId="0" borderId="0" xfId="5" applyFont="1" applyAlignment="1">
      <alignment vertical="center"/>
    </xf>
    <xf numFmtId="0" fontId="13" fillId="2" borderId="17" xfId="2" applyFont="1" applyBorder="1" applyAlignment="1">
      <alignment horizontal="center" vertical="center"/>
    </xf>
    <xf numFmtId="0" fontId="7" fillId="3" borderId="0" xfId="3" applyFont="1"/>
    <xf numFmtId="0" fontId="7" fillId="0" borderId="0" xfId="3" applyFont="1" applyFill="1"/>
    <xf numFmtId="0" fontId="11" fillId="0" borderId="0" xfId="0" applyFont="1"/>
    <xf numFmtId="0" fontId="26" fillId="0" borderId="0" xfId="0" applyFont="1"/>
    <xf numFmtId="0" fontId="27" fillId="0" borderId="0" xfId="0" applyFont="1"/>
    <xf numFmtId="164" fontId="7" fillId="0" borderId="0" xfId="0" applyNumberFormat="1" applyFont="1" applyAlignment="1">
      <alignment horizontal="center" vertical="center"/>
    </xf>
    <xf numFmtId="0" fontId="13" fillId="2" borderId="0" xfId="2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9" fillId="0" borderId="0" xfId="2" applyFont="1" applyFill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2" borderId="0" xfId="2" applyFont="1" applyAlignment="1">
      <alignment horizontal="center"/>
    </xf>
    <xf numFmtId="0" fontId="9" fillId="0" borderId="1" xfId="4" applyFont="1" applyBorder="1" applyAlignment="1">
      <alignment horizontal="center" vertical="center" wrapText="1"/>
    </xf>
    <xf numFmtId="0" fontId="12" fillId="2" borderId="2" xfId="2" applyFont="1" applyBorder="1" applyAlignment="1">
      <alignment horizontal="center" vertical="center"/>
    </xf>
    <xf numFmtId="0" fontId="12" fillId="2" borderId="3" xfId="2" applyFont="1" applyBorder="1" applyAlignment="1">
      <alignment horizontal="center" vertical="center"/>
    </xf>
    <xf numFmtId="0" fontId="13" fillId="2" borderId="16" xfId="2" applyFont="1" applyBorder="1" applyAlignment="1">
      <alignment horizontal="center" vertical="center"/>
    </xf>
    <xf numFmtId="0" fontId="13" fillId="2" borderId="17" xfId="2" applyFont="1" applyBorder="1" applyAlignment="1">
      <alignment horizontal="center" vertical="center"/>
    </xf>
    <xf numFmtId="0" fontId="13" fillId="2" borderId="16" xfId="2" applyFont="1" applyBorder="1" applyAlignment="1">
      <alignment horizontal="left" vertical="center" wrapText="1"/>
    </xf>
    <xf numFmtId="0" fontId="13" fillId="2" borderId="17" xfId="2" applyFont="1" applyBorder="1" applyAlignment="1">
      <alignment horizontal="left" vertical="center"/>
    </xf>
    <xf numFmtId="0" fontId="12" fillId="2" borderId="18" xfId="2" applyFont="1" applyBorder="1" applyAlignment="1">
      <alignment horizontal="center" vertical="center"/>
    </xf>
    <xf numFmtId="0" fontId="12" fillId="2" borderId="0" xfId="2" applyFont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</cellXfs>
  <cellStyles count="6">
    <cellStyle name="20% - Énfasis2" xfId="3" builtinId="34"/>
    <cellStyle name="Énfasis2" xfId="2" builtinId="33"/>
    <cellStyle name="Normal" xfId="0" builtinId="0"/>
    <cellStyle name="Normal 2 3" xfId="4" xr:uid="{B76E8A60-EE91-4BD2-8C09-3EBC777D230E}"/>
    <cellStyle name="Normal 2 3 3" xfId="5" xr:uid="{43C64AA9-AE8B-404C-BADC-ACAF8231A924}"/>
    <cellStyle name="Porcentaje" xfId="1" builtinId="5"/>
  </cellStyles>
  <dxfs count="179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 outline="0">
        <top style="thin">
          <color theme="5" tint="0.3999755851924192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 outline="0">
        <bottom style="thin">
          <color theme="5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2025_Actividades I+D segundo zona xeográfica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'2025_Actividades I+D'!$C$46</c:f>
              <c:strCache>
                <c:ptCount val="1"/>
                <c:pt idx="0">
                  <c:v>Nº actividades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'2025_Actividades I+D'!$A$47:$B$56</c:f>
              <c:multiLvlStrCache>
                <c:ptCount val="10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Contrato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Informe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Resto de España</c:v>
                  </c:pt>
                  <c:pt idx="6">
                    <c:v>Resto do mundo</c:v>
                  </c:pt>
                  <c:pt idx="7">
                    <c:v>Resto do mundo</c:v>
                  </c:pt>
                  <c:pt idx="8">
                    <c:v>Unión Europea</c:v>
                  </c:pt>
                  <c:pt idx="9">
                    <c:v>Unión Europea</c:v>
                  </c:pt>
                </c:lvl>
              </c:multiLvlStrCache>
            </c:multiLvlStrRef>
          </c:cat>
          <c:val>
            <c:numRef>
              <c:f>'2025_Actividades I+D'!$C$47:$C$56</c:f>
              <c:numCache>
                <c:formatCode>General</c:formatCode>
                <c:ptCount val="10"/>
                <c:pt idx="0">
                  <c:v>67</c:v>
                </c:pt>
                <c:pt idx="1">
                  <c:v>9</c:v>
                </c:pt>
                <c:pt idx="2">
                  <c:v>310</c:v>
                </c:pt>
                <c:pt idx="3">
                  <c:v>29</c:v>
                </c:pt>
                <c:pt idx="4">
                  <c:v>9</c:v>
                </c:pt>
                <c:pt idx="5">
                  <c:v>190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3-488C-9ECA-3C838D525A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2025_Facturación bruta CINBIO</a:t>
            </a:r>
          </a:p>
          <a:p>
            <a:pPr>
              <a:defRPr/>
            </a:pPr>
            <a:r>
              <a:rPr lang="es-ES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69-41AE-883B-DA9183E8F715}"/>
                </c:ext>
              </c:extLst>
            </c:dLbl>
            <c:dLbl>
              <c:idx val="1"/>
              <c:layout>
                <c:manualLayout>
                  <c:x val="-1.017811704834605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69-41AE-883B-DA9183E8F715}"/>
                </c:ext>
              </c:extLst>
            </c:dLbl>
            <c:dLbl>
              <c:idx val="2"/>
              <c:layout>
                <c:manualLayout>
                  <c:x val="0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69-41AE-883B-DA9183E8F7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'2025_CINBIO'!$A$19:$B$22</c:f>
              <c:multiLvlStrCache>
                <c:ptCount val="4"/>
                <c:lvl>
                  <c:pt idx="0">
                    <c:v>Entidade privada nacional</c:v>
                  </c:pt>
                  <c:pt idx="1">
                    <c:v>Organismo público nacional</c:v>
                  </c:pt>
                  <c:pt idx="2">
                    <c:v>Organismo público nacional</c:v>
                  </c:pt>
                  <c:pt idx="3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Unión Europa</c:v>
                  </c:pt>
                </c:lvl>
              </c:multiLvlStrCache>
            </c:multiLvlStrRef>
          </c:cat>
          <c:val>
            <c:numRef>
              <c:f>'2025_CINBIO'!$C$19:$C$22</c:f>
              <c:numCache>
                <c:formatCode>#,##0.00\ "€"</c:formatCode>
                <c:ptCount val="4"/>
                <c:pt idx="0">
                  <c:v>12068.933884297519</c:v>
                </c:pt>
                <c:pt idx="1">
                  <c:v>3767.0826446280989</c:v>
                </c:pt>
                <c:pt idx="2">
                  <c:v>666.00694214876034</c:v>
                </c:pt>
                <c:pt idx="3">
                  <c:v>247.23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69-41AE-883B-DA9183E8F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120432"/>
        <c:axId val="145687328"/>
        <c:axId val="0"/>
      </c:bar3DChart>
      <c:catAx>
        <c:axId val="1581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687328"/>
        <c:crosses val="autoZero"/>
        <c:auto val="1"/>
        <c:lblAlgn val="ctr"/>
        <c:lblOffset val="100"/>
        <c:noMultiLvlLbl val="0"/>
      </c:catAx>
      <c:valAx>
        <c:axId val="14568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2025_Nº facturas CINBIO</a:t>
            </a:r>
          </a:p>
          <a:p>
            <a:pPr>
              <a:defRPr/>
            </a:pPr>
            <a:r>
              <a:rPr lang="es-ES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5267175572519083E-2"/>
                  <c:y val="-7.407407407407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76-4F92-B8AB-D83DAD3FA98C}"/>
                </c:ext>
              </c:extLst>
            </c:dLbl>
            <c:dLbl>
              <c:idx val="1"/>
              <c:layout>
                <c:manualLayout>
                  <c:x val="3.0534351145038073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6-4F92-B8AB-D83DAD3FA98C}"/>
                </c:ext>
              </c:extLst>
            </c:dLbl>
            <c:dLbl>
              <c:idx val="2"/>
              <c:layout>
                <c:manualLayout>
                  <c:x val="1.5267175572518991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76-4F92-B8AB-D83DAD3FA9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'2025_CINBIO'!$A$27:$B$30</c:f>
              <c:multiLvlStrCache>
                <c:ptCount val="4"/>
                <c:lvl>
                  <c:pt idx="0">
                    <c:v>Entidade privada nacional</c:v>
                  </c:pt>
                  <c:pt idx="1">
                    <c:v>Organismo público nacional</c:v>
                  </c:pt>
                  <c:pt idx="2">
                    <c:v>Organismo público nacional</c:v>
                  </c:pt>
                  <c:pt idx="3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Unión Europa</c:v>
                  </c:pt>
                </c:lvl>
              </c:multiLvlStrCache>
            </c:multiLvlStrRef>
          </c:cat>
          <c:val>
            <c:numRef>
              <c:f>'2025_CINBIO'!$C$27:$C$30</c:f>
              <c:numCache>
                <c:formatCode>General</c:formatCode>
                <c:ptCount val="4"/>
                <c:pt idx="0">
                  <c:v>19</c:v>
                </c:pt>
                <c:pt idx="1">
                  <c:v>4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76-4F92-B8AB-D83DAD3FA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120432"/>
        <c:axId val="145687328"/>
        <c:axId val="0"/>
      </c:bar3DChart>
      <c:catAx>
        <c:axId val="1581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687328"/>
        <c:crosses val="autoZero"/>
        <c:auto val="1"/>
        <c:lblAlgn val="ctr"/>
        <c:lblOffset val="100"/>
        <c:noMultiLvlLbl val="0"/>
      </c:catAx>
      <c:valAx>
        <c:axId val="14568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2025_Nº facturas</a:t>
            </a:r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'2025_ECIMAT'!$A$28:$B$30</c:f>
              <c:multiLvlStrCache>
                <c:ptCount val="3"/>
                <c:lvl>
                  <c:pt idx="0">
                    <c:v>Entidade privada nacional</c:v>
                  </c:pt>
                  <c:pt idx="1">
                    <c:v>Entidade privada nacional</c:v>
                  </c:pt>
                  <c:pt idx="2">
                    <c:v>Organismo público nacional</c:v>
                  </c:pt>
                </c:lvl>
                <c:lvl>
                  <c:pt idx="0">
                    <c:v>Comunidade Autónoma</c:v>
                  </c:pt>
                  <c:pt idx="1">
                    <c:v>Resto de España</c:v>
                  </c:pt>
                  <c:pt idx="2">
                    <c:v>Resto de España</c:v>
                  </c:pt>
                </c:lvl>
              </c:multiLvlStrCache>
            </c:multiLvlStrRef>
          </c:cat>
          <c:val>
            <c:numRef>
              <c:f>'2025_ECIMAT'!$C$28:$C$30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1-482A-A4A8-67C76823CFC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2025_Importes brutos ECIMAT</a:t>
            </a:r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'2025_ECIMAT'!$A$21:$B$23</c:f>
              <c:multiLvlStrCache>
                <c:ptCount val="3"/>
                <c:lvl>
                  <c:pt idx="0">
                    <c:v>Entidade privada nacional</c:v>
                  </c:pt>
                  <c:pt idx="1">
                    <c:v>Entidade privada nacional</c:v>
                  </c:pt>
                  <c:pt idx="2">
                    <c:v>Organismo público nacional</c:v>
                  </c:pt>
                </c:lvl>
                <c:lvl>
                  <c:pt idx="0">
                    <c:v>Comunidade autónoma</c:v>
                  </c:pt>
                  <c:pt idx="1">
                    <c:v>Resto de España</c:v>
                  </c:pt>
                  <c:pt idx="2">
                    <c:v>Resto de España</c:v>
                  </c:pt>
                </c:lvl>
              </c:multiLvlStrCache>
            </c:multiLvlStrRef>
          </c:cat>
          <c:val>
            <c:numRef>
              <c:f>'2025_ECIMAT'!$C$21:$C$23</c:f>
              <c:numCache>
                <c:formatCode>#,##0.00\ "€"</c:formatCode>
                <c:ptCount val="3"/>
                <c:pt idx="0">
                  <c:v>3190</c:v>
                </c:pt>
                <c:pt idx="1">
                  <c:v>206</c:v>
                </c:pt>
                <c:pt idx="2">
                  <c:v>1954.0247933884298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6-4811-A05B-9F9983C510A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2025_Importes actividades I+D segundo zona xeográfica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'2025_Actividades I+D'!$D$46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'2025_Actividades I+D'!$A$47:$B$56</c:f>
              <c:multiLvlStrCache>
                <c:ptCount val="10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Contrato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Informe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Resto de España</c:v>
                  </c:pt>
                  <c:pt idx="6">
                    <c:v>Resto do mundo</c:v>
                  </c:pt>
                  <c:pt idx="7">
                    <c:v>Resto do mundo</c:v>
                  </c:pt>
                  <c:pt idx="8">
                    <c:v>Unión Europea</c:v>
                  </c:pt>
                  <c:pt idx="9">
                    <c:v>Unión Europea</c:v>
                  </c:pt>
                </c:lvl>
              </c:multiLvlStrCache>
            </c:multiLvlStrRef>
          </c:cat>
          <c:val>
            <c:numRef>
              <c:f>'2025_Actividades I+D'!$D$47:$D$56</c:f>
              <c:numCache>
                <c:formatCode>#,##0.00\ "€"</c:formatCode>
                <c:ptCount val="10"/>
                <c:pt idx="0">
                  <c:v>3638958.6</c:v>
                </c:pt>
                <c:pt idx="1">
                  <c:v>51568</c:v>
                </c:pt>
                <c:pt idx="2">
                  <c:v>1392133.4100000011</c:v>
                </c:pt>
                <c:pt idx="3">
                  <c:v>3633340.2800000003</c:v>
                </c:pt>
                <c:pt idx="4">
                  <c:v>32445.360000000001</c:v>
                </c:pt>
                <c:pt idx="5">
                  <c:v>480428.26</c:v>
                </c:pt>
                <c:pt idx="6">
                  <c:v>150000</c:v>
                </c:pt>
                <c:pt idx="7">
                  <c:v>18000</c:v>
                </c:pt>
                <c:pt idx="8">
                  <c:v>182997</c:v>
                </c:pt>
                <c:pt idx="9">
                  <c:v>74435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6-4A3B-BC08-2D1A670B9D3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2025_Actividades I+D segundo natureza do contratante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'2025_Actividades I+D'!$C$65</c:f>
              <c:strCache>
                <c:ptCount val="1"/>
                <c:pt idx="0">
                  <c:v>Nº actividades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'2025_Actividades I+D'!$A$66:$B$78</c:f>
              <c:multiLvlStrCache>
                <c:ptCount val="13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Curso</c:v>
                  </c:pt>
                  <c:pt idx="4">
                    <c:v>Informe</c:v>
                  </c:pt>
                  <c:pt idx="5">
                    <c:v>Contrato</c:v>
                  </c:pt>
                  <c:pt idx="6">
                    <c:v>Curso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Curso</c:v>
                  </c:pt>
                  <c:pt idx="10">
                    <c:v>Informe</c:v>
                  </c:pt>
                  <c:pt idx="11">
                    <c:v>Contrato</c:v>
                  </c:pt>
                  <c:pt idx="12">
                    <c:v>Informe</c:v>
                  </c:pt>
                </c:lvl>
                <c:lvl>
                  <c:pt idx="0">
                    <c:v>Administración Pública</c:v>
                  </c:pt>
                  <c:pt idx="1">
                    <c:v>Administración Pública</c:v>
                  </c:pt>
                  <c:pt idx="2">
                    <c:v>Administración Pública</c:v>
                  </c:pt>
                  <c:pt idx="3">
                    <c:v>Administración Pública da AGE</c:v>
                  </c:pt>
                  <c:pt idx="4">
                    <c:v>Administración Pública da AGE</c:v>
                  </c:pt>
                  <c:pt idx="5">
                    <c:v>Empresas</c:v>
                  </c:pt>
                  <c:pt idx="6">
                    <c:v>Empresas</c:v>
                  </c:pt>
                  <c:pt idx="7">
                    <c:v>Empresas</c:v>
                  </c:pt>
                  <c:pt idx="8">
                    <c:v>Fundacións / Asociacións</c:v>
                  </c:pt>
                  <c:pt idx="9">
                    <c:v>Fundacións / Asociacións</c:v>
                  </c:pt>
                  <c:pt idx="10">
                    <c:v>Fundacións / Asociacións</c:v>
                  </c:pt>
                  <c:pt idx="11">
                    <c:v>Outros</c:v>
                  </c:pt>
                  <c:pt idx="12">
                    <c:v>Outros</c:v>
                  </c:pt>
                </c:lvl>
              </c:multiLvlStrCache>
            </c:multiLvlStrRef>
          </c:cat>
          <c:val>
            <c:numRef>
              <c:f>'2025_Actividades I+D'!$C$66:$C$78</c:f>
              <c:numCache>
                <c:formatCode>General</c:formatCode>
                <c:ptCount val="13"/>
                <c:pt idx="0">
                  <c:v>11</c:v>
                </c:pt>
                <c:pt idx="1">
                  <c:v>4</c:v>
                </c:pt>
                <c:pt idx="2">
                  <c:v>65</c:v>
                </c:pt>
                <c:pt idx="3">
                  <c:v>2</c:v>
                </c:pt>
                <c:pt idx="4">
                  <c:v>2</c:v>
                </c:pt>
                <c:pt idx="5">
                  <c:v>80</c:v>
                </c:pt>
                <c:pt idx="6">
                  <c:v>4</c:v>
                </c:pt>
                <c:pt idx="7">
                  <c:v>399</c:v>
                </c:pt>
                <c:pt idx="8">
                  <c:v>9</c:v>
                </c:pt>
                <c:pt idx="9">
                  <c:v>8</c:v>
                </c:pt>
                <c:pt idx="10">
                  <c:v>38</c:v>
                </c:pt>
                <c:pt idx="11">
                  <c:v>1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1-4AAA-8E73-2C4D301CB94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2025_Importes actividades I+D segundo natureza do contratante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'2025_Actividades I+D'!$D$65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'2025_Actividades I+D'!$A$66:$B$78</c:f>
              <c:multiLvlStrCache>
                <c:ptCount val="13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Curso</c:v>
                  </c:pt>
                  <c:pt idx="4">
                    <c:v>Informe</c:v>
                  </c:pt>
                  <c:pt idx="5">
                    <c:v>Contrato</c:v>
                  </c:pt>
                  <c:pt idx="6">
                    <c:v>Curso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Curso</c:v>
                  </c:pt>
                  <c:pt idx="10">
                    <c:v>Informe</c:v>
                  </c:pt>
                  <c:pt idx="11">
                    <c:v>Contrato</c:v>
                  </c:pt>
                  <c:pt idx="12">
                    <c:v>Informe</c:v>
                  </c:pt>
                </c:lvl>
                <c:lvl>
                  <c:pt idx="0">
                    <c:v>Administración Pública</c:v>
                  </c:pt>
                  <c:pt idx="1">
                    <c:v>Administración Pública</c:v>
                  </c:pt>
                  <c:pt idx="2">
                    <c:v>Administración Pública</c:v>
                  </c:pt>
                  <c:pt idx="3">
                    <c:v>Administración Pública da AGE</c:v>
                  </c:pt>
                  <c:pt idx="4">
                    <c:v>Administración Pública da AGE</c:v>
                  </c:pt>
                  <c:pt idx="5">
                    <c:v>Empresas</c:v>
                  </c:pt>
                  <c:pt idx="6">
                    <c:v>Empresas</c:v>
                  </c:pt>
                  <c:pt idx="7">
                    <c:v>Empresas</c:v>
                  </c:pt>
                  <c:pt idx="8">
                    <c:v>Fundacións / Asociacións</c:v>
                  </c:pt>
                  <c:pt idx="9">
                    <c:v>Fundacións / Asociacións</c:v>
                  </c:pt>
                  <c:pt idx="10">
                    <c:v>Fundacións / Asociacións</c:v>
                  </c:pt>
                  <c:pt idx="11">
                    <c:v>Outros</c:v>
                  </c:pt>
                  <c:pt idx="12">
                    <c:v>Outros</c:v>
                  </c:pt>
                </c:lvl>
              </c:multiLvlStrCache>
            </c:multiLvlStrRef>
          </c:cat>
          <c:val>
            <c:numRef>
              <c:f>'2025_Actividades I+D'!$D$66:$D$78</c:f>
              <c:numCache>
                <c:formatCode>#,##0.00\ "€"</c:formatCode>
                <c:ptCount val="13"/>
                <c:pt idx="0">
                  <c:v>1446386.28</c:v>
                </c:pt>
                <c:pt idx="1">
                  <c:v>2198</c:v>
                </c:pt>
                <c:pt idx="2">
                  <c:v>458018.01999999967</c:v>
                </c:pt>
                <c:pt idx="3">
                  <c:v>14095.36</c:v>
                </c:pt>
                <c:pt idx="4">
                  <c:v>63900</c:v>
                </c:pt>
                <c:pt idx="5">
                  <c:v>5770389.5</c:v>
                </c:pt>
                <c:pt idx="6">
                  <c:v>48650</c:v>
                </c:pt>
                <c:pt idx="7">
                  <c:v>1236862.6999999997</c:v>
                </c:pt>
                <c:pt idx="8">
                  <c:v>238520.1</c:v>
                </c:pt>
                <c:pt idx="9">
                  <c:v>19070</c:v>
                </c:pt>
                <c:pt idx="10">
                  <c:v>167565.94999999998</c:v>
                </c:pt>
                <c:pt idx="11">
                  <c:v>150000</c:v>
                </c:pt>
                <c:pt idx="12">
                  <c:v>38650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3-4318-ABA4-6561A1176F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2025_Actividades de I+D por ámbito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  <a:sp3d>
                <a:contourClr>
                  <a:srgbClr val="FF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5B-4CD2-AA42-6E2962D123D9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5B-4CD2-AA42-6E2962D123D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  <a:effectLst/>
              <a:sp3d>
                <a:contourClr>
                  <a:schemeClr val="bg2">
                    <a:lumMod val="9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5B-4CD2-AA42-6E2962D123D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solidFill>
                  <a:schemeClr val="tx2">
                    <a:lumMod val="75000"/>
                    <a:lumOff val="25000"/>
                  </a:schemeClr>
                </a:solidFill>
              </a:ln>
              <a:effectLst/>
              <a:sp3d>
                <a:contourClr>
                  <a:schemeClr val="tx2">
                    <a:lumMod val="75000"/>
                    <a:lumOff val="2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5B-4CD2-AA42-6E2962D123D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  <a:sp3d>
                <a:contourClr>
                  <a:schemeClr val="accent2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25B-4CD2-AA42-6E2962D123D9}"/>
              </c:ext>
            </c:extLst>
          </c:dPt>
          <c:dLbls>
            <c:dLbl>
              <c:idx val="0"/>
              <c:layout>
                <c:manualLayout>
                  <c:x val="2.5086231451497023E-3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5B-4CD2-AA42-6E2962D123D9}"/>
                </c:ext>
              </c:extLst>
            </c:dLbl>
            <c:dLbl>
              <c:idx val="1"/>
              <c:layout>
                <c:manualLayout>
                  <c:x val="3.2612100886946334E-2"/>
                  <c:y val="-0.14351851851851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5B-4CD2-AA42-6E2962D123D9}"/>
                </c:ext>
              </c:extLst>
            </c:dLbl>
            <c:dLbl>
              <c:idx val="2"/>
              <c:layout>
                <c:manualLayout>
                  <c:x val="7.525869435449176E-3"/>
                  <c:y val="-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5B-4CD2-AA42-6E2962D123D9}"/>
                </c:ext>
              </c:extLst>
            </c:dLbl>
            <c:dLbl>
              <c:idx val="3"/>
              <c:layout>
                <c:manualLayout>
                  <c:x val="-5.0172462902994507E-3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5B-4CD2-AA42-6E2962D123D9}"/>
                </c:ext>
              </c:extLst>
            </c:dLbl>
            <c:dLbl>
              <c:idx val="4"/>
              <c:layout>
                <c:manualLayout>
                  <c:x val="2.0068985161197803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5B-4CD2-AA42-6E2962D123D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'[3]dinámicas xerais'!$J$11:$J$15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'[3]dinámicas xerais'!$K$11:$K$15</c:f>
              <c:numCache>
                <c:formatCode>General</c:formatCode>
                <c:ptCount val="5"/>
                <c:pt idx="0">
                  <c:v>15</c:v>
                </c:pt>
                <c:pt idx="1">
                  <c:v>39</c:v>
                </c:pt>
                <c:pt idx="2">
                  <c:v>64</c:v>
                </c:pt>
                <c:pt idx="3">
                  <c:v>144</c:v>
                </c:pt>
                <c:pt idx="4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5B-4CD2-AA42-6E2962D123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7972064"/>
        <c:axId val="962888416"/>
        <c:axId val="0"/>
      </c:bar3DChart>
      <c:catAx>
        <c:axId val="95797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2888416"/>
        <c:crosses val="autoZero"/>
        <c:auto val="1"/>
        <c:lblAlgn val="ctr"/>
        <c:lblOffset val="100"/>
        <c:noMultiLvlLbl val="0"/>
      </c:catAx>
      <c:valAx>
        <c:axId val="96288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5797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2025_PDI</a:t>
            </a:r>
            <a:r>
              <a:rPr lang="es-ES" baseline="0"/>
              <a:t> responsable, por ámbito e sexo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'[3]dinámicas xerais'!$L$33</c:f>
              <c:strCache>
                <c:ptCount val="1"/>
                <c:pt idx="0">
                  <c:v>Artes e Humanidades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'[3]dinámicas xerais'!$M$32:$N$32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'[3]dinámicas xerais'!$M$33:$N$33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E-42ED-8474-082E1851ECF4}"/>
            </c:ext>
          </c:extLst>
        </c:ser>
        <c:ser>
          <c:idx val="1"/>
          <c:order val="1"/>
          <c:tx>
            <c:strRef>
              <c:f>'[3]dinámicas xerais'!$L$34</c:f>
              <c:strCache>
                <c:ptCount val="1"/>
                <c:pt idx="0">
                  <c:v>Ciencias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'[3]dinámicas xerais'!$M$32:$N$32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'[3]dinámicas xerais'!$M$34:$N$34</c:f>
              <c:numCache>
                <c:formatCode>General</c:formatCode>
                <c:ptCount val="2"/>
                <c:pt idx="0">
                  <c:v>21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2E-42ED-8474-082E1851ECF4}"/>
            </c:ext>
          </c:extLst>
        </c:ser>
        <c:ser>
          <c:idx val="2"/>
          <c:order val="2"/>
          <c:tx>
            <c:strRef>
              <c:f>'[3]dinámicas xerais'!$L$35</c:f>
              <c:strCache>
                <c:ptCount val="1"/>
                <c:pt idx="0">
                  <c:v>Ciencias da Saúde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'[3]dinámicas xerais'!$M$32:$N$32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'[3]dinámicas xerais'!$M$35:$N$35</c:f>
              <c:numCache>
                <c:formatCode>General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2E-42ED-8474-082E1851ECF4}"/>
            </c:ext>
          </c:extLst>
        </c:ser>
        <c:ser>
          <c:idx val="3"/>
          <c:order val="3"/>
          <c:tx>
            <c:strRef>
              <c:f>'[3]dinámicas xerais'!$L$36</c:f>
              <c:strCache>
                <c:ptCount val="1"/>
                <c:pt idx="0">
                  <c:v>Ciencias Sociais e Xurídicas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'[3]dinámicas xerais'!$M$32:$N$32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'[3]dinámicas xerais'!$M$36:$N$36</c:f>
              <c:numCache>
                <c:formatCode>General</c:formatCode>
                <c:ptCount val="2"/>
                <c:pt idx="0">
                  <c:v>25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2E-42ED-8474-082E1851ECF4}"/>
            </c:ext>
          </c:extLst>
        </c:ser>
        <c:ser>
          <c:idx val="4"/>
          <c:order val="4"/>
          <c:tx>
            <c:strRef>
              <c:f>'[3]dinámicas xerais'!$L$37</c:f>
              <c:strCache>
                <c:ptCount val="1"/>
                <c:pt idx="0">
                  <c:v>Enxeñaría e Arquitectura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'[3]dinámicas xerais'!$M$32:$N$32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'[3]dinámicas xerais'!$M$37:$N$37</c:f>
              <c:numCache>
                <c:formatCode>General</c:formatCode>
                <c:ptCount val="2"/>
                <c:pt idx="0">
                  <c:v>59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2E-42ED-8474-082E1851E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3312448"/>
        <c:axId val="1099576912"/>
        <c:axId val="0"/>
      </c:bar3DChart>
      <c:catAx>
        <c:axId val="200331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576912"/>
        <c:crosses val="autoZero"/>
        <c:auto val="1"/>
        <c:lblAlgn val="ctr"/>
        <c:lblOffset val="100"/>
        <c:noMultiLvlLbl val="0"/>
      </c:catAx>
      <c:valAx>
        <c:axId val="109957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0331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'2025_Centros singulares I+D'!$A$18:$A$20</c:f>
              <c:strCache>
                <c:ptCount val="3"/>
                <c:pt idx="0">
                  <c:v>Contrato</c:v>
                </c:pt>
                <c:pt idx="1">
                  <c:v>Curso</c:v>
                </c:pt>
                <c:pt idx="2">
                  <c:v>Informe</c:v>
                </c:pt>
              </c:strCache>
            </c:strRef>
          </c:cat>
          <c:val>
            <c:numRef>
              <c:f>'2025_Centros singulares I+D'!$F$18:$F$20</c:f>
              <c:numCache>
                <c:formatCode>0.00%</c:formatCode>
                <c:ptCount val="3"/>
                <c:pt idx="0">
                  <c:v>0.58415841584158412</c:v>
                </c:pt>
                <c:pt idx="1">
                  <c:v>0.3888888888888889</c:v>
                </c:pt>
                <c:pt idx="2">
                  <c:v>0.52745098039215688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5-4D97-812D-1A142E054E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032063"/>
        <c:axId val="6029567"/>
      </c:barChart>
      <c:catAx>
        <c:axId val="603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029567"/>
        <c:crosses val="autoZero"/>
        <c:auto val="1"/>
        <c:lblAlgn val="ctr"/>
        <c:lblOffset val="100"/>
        <c:noMultiLvlLbl val="0"/>
      </c:catAx>
      <c:valAx>
        <c:axId val="602956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03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2025_Importes brutos CACTI</a:t>
            </a:r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'2025_CACTI'!$C$23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'2025_CACTI'!$A$24:$B$30</c:f>
              <c:multiLvlStrCache>
                <c:ptCount val="7"/>
                <c:lvl>
                  <c:pt idx="0">
                    <c:v>Entidade privada nacional</c:v>
                  </c:pt>
                  <c:pt idx="1">
                    <c:v>Organismo público nacional</c:v>
                  </c:pt>
                  <c:pt idx="2">
                    <c:v>Entidade privada nacional</c:v>
                  </c:pt>
                  <c:pt idx="3">
                    <c:v>Organismo público nacional</c:v>
                  </c:pt>
                  <c:pt idx="4">
                    <c:v>Entidade privada internacional</c:v>
                  </c:pt>
                  <c:pt idx="5">
                    <c:v>Entidade privada internacional</c:v>
                  </c:pt>
                  <c:pt idx="6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Resto de España</c:v>
                  </c:pt>
                  <c:pt idx="4">
                    <c:v>Resto de Europa</c:v>
                  </c:pt>
                  <c:pt idx="5">
                    <c:v>Unión Europea</c:v>
                  </c:pt>
                  <c:pt idx="6">
                    <c:v>Unión Europea</c:v>
                  </c:pt>
                </c:lvl>
              </c:multiLvlStrCache>
            </c:multiLvlStrRef>
          </c:cat>
          <c:val>
            <c:numRef>
              <c:f>'2025_CACTI'!$C$24:$C$30</c:f>
              <c:numCache>
                <c:formatCode>#,##0.00\ "€"</c:formatCode>
                <c:ptCount val="7"/>
                <c:pt idx="0">
                  <c:v>70695.727272727294</c:v>
                </c:pt>
                <c:pt idx="1">
                  <c:v>6958.9421487603313</c:v>
                </c:pt>
                <c:pt idx="2">
                  <c:v>3297.8760330578516</c:v>
                </c:pt>
                <c:pt idx="3">
                  <c:v>49345.297520661145</c:v>
                </c:pt>
                <c:pt idx="4">
                  <c:v>900.08</c:v>
                </c:pt>
                <c:pt idx="5">
                  <c:v>12331.12603305785</c:v>
                </c:pt>
                <c:pt idx="6">
                  <c:v>19688.579999999998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8-4469-824C-FBCCD6C15D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2025_Nº</a:t>
            </a:r>
            <a:r>
              <a:rPr lang="es-ES" sz="1400" b="1" baseline="0"/>
              <a:t> facturas</a:t>
            </a:r>
            <a:endParaRPr lang="es-ES" sz="1400" b="1"/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'2025_CACTI'!$C$34</c:f>
              <c:strCache>
                <c:ptCount val="1"/>
                <c:pt idx="0">
                  <c:v>Nº facturas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'2025_CACTI'!$A$35:$B$41</c:f>
              <c:multiLvlStrCache>
                <c:ptCount val="7"/>
                <c:lvl>
                  <c:pt idx="0">
                    <c:v>Entidade privada nacional</c:v>
                  </c:pt>
                  <c:pt idx="1">
                    <c:v>Organismo público nacional</c:v>
                  </c:pt>
                  <c:pt idx="2">
                    <c:v>Entidade privada nacional</c:v>
                  </c:pt>
                  <c:pt idx="3">
                    <c:v>Organismo público nacional</c:v>
                  </c:pt>
                  <c:pt idx="4">
                    <c:v>Entidade privada internacional</c:v>
                  </c:pt>
                  <c:pt idx="5">
                    <c:v>Entidade privada internacional</c:v>
                  </c:pt>
                  <c:pt idx="6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Resto de España</c:v>
                  </c:pt>
                  <c:pt idx="4">
                    <c:v>Resto de Europa</c:v>
                  </c:pt>
                  <c:pt idx="5">
                    <c:v>Unión Europea</c:v>
                  </c:pt>
                  <c:pt idx="6">
                    <c:v>Unión Europea</c:v>
                  </c:pt>
                </c:lvl>
              </c:multiLvlStrCache>
            </c:multiLvlStrRef>
          </c:cat>
          <c:val>
            <c:numRef>
              <c:f>'2025_CACTI'!$C$35:$C$41</c:f>
              <c:numCache>
                <c:formatCode>General</c:formatCode>
                <c:ptCount val="7"/>
                <c:pt idx="0">
                  <c:v>84</c:v>
                </c:pt>
                <c:pt idx="1">
                  <c:v>18</c:v>
                </c:pt>
                <c:pt idx="2">
                  <c:v>6</c:v>
                </c:pt>
                <c:pt idx="3">
                  <c:v>48</c:v>
                </c:pt>
                <c:pt idx="4">
                  <c:v>1</c:v>
                </c:pt>
                <c:pt idx="5">
                  <c:v>17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3-4C44-9B4E-35D1C065213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66675</xdr:rowOff>
    </xdr:from>
    <xdr:to>
      <xdr:col>0</xdr:col>
      <xdr:colOff>3076575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18D6776-E943-4555-B6D8-F4AEA1C93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66675"/>
          <a:ext cx="2647949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44</xdr:row>
      <xdr:rowOff>0</xdr:rowOff>
    </xdr:from>
    <xdr:to>
      <xdr:col>11</xdr:col>
      <xdr:colOff>647699</xdr:colOff>
      <xdr:row>59</xdr:row>
      <xdr:rowOff>157163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3C7600-8317-42CB-BAE6-B6F770747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44</xdr:row>
      <xdr:rowOff>0</xdr:rowOff>
    </xdr:from>
    <xdr:to>
      <xdr:col>20</xdr:col>
      <xdr:colOff>209550</xdr:colOff>
      <xdr:row>59</xdr:row>
      <xdr:rowOff>157163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85A26E-1A8A-4C3F-80A7-F12F4AF18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542925</xdr:colOff>
      <xdr:row>60</xdr:row>
      <xdr:rowOff>171450</xdr:rowOff>
    </xdr:from>
    <xdr:to>
      <xdr:col>13</xdr:col>
      <xdr:colOff>590550</xdr:colOff>
      <xdr:row>80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0E44A7-364B-407C-8AA0-8A391DA8D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9</xdr:col>
      <xdr:colOff>1162050</xdr:colOff>
      <xdr:row>102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8D352D2-6365-404B-8BF3-89CDBF1FA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9524</xdr:colOff>
      <xdr:row>9</xdr:row>
      <xdr:rowOff>0</xdr:rowOff>
    </xdr:from>
    <xdr:to>
      <xdr:col>22</xdr:col>
      <xdr:colOff>47625</xdr:colOff>
      <xdr:row>21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F6A0B7E-15D8-47A6-A7E6-C4B188069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23</xdr:row>
      <xdr:rowOff>0</xdr:rowOff>
    </xdr:from>
    <xdr:to>
      <xdr:col>22</xdr:col>
      <xdr:colOff>66675</xdr:colOff>
      <xdr:row>36</xdr:row>
      <xdr:rowOff>76200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DE0110B-89C2-465D-8E60-A9196D451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123825</xdr:rowOff>
    </xdr:from>
    <xdr:to>
      <xdr:col>1</xdr:col>
      <xdr:colOff>1038225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51D967A-BCDA-4DAA-9CC6-9F82E9335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349567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866775</xdr:colOff>
      <xdr:row>13</xdr:row>
      <xdr:rowOff>171450</xdr:rowOff>
    </xdr:from>
    <xdr:to>
      <xdr:col>12</xdr:col>
      <xdr:colOff>800100</xdr:colOff>
      <xdr:row>28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FD7F7E-9D6B-459F-8F8A-315030E9C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66675</xdr:rowOff>
    </xdr:from>
    <xdr:to>
      <xdr:col>0</xdr:col>
      <xdr:colOff>2686050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81FA169-B74C-464C-A562-B8BF87C5E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66675"/>
          <a:ext cx="2647949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66675</xdr:rowOff>
    </xdr:from>
    <xdr:to>
      <xdr:col>0</xdr:col>
      <xdr:colOff>3171825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9D56202-9A78-44FB-9AFD-AE4DD8E3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313372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104775</xdr:rowOff>
    </xdr:from>
    <xdr:to>
      <xdr:col>1</xdr:col>
      <xdr:colOff>733425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9848C20-87A4-4417-A22C-BDB16FD7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04775"/>
          <a:ext cx="27336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1162050</xdr:colOff>
      <xdr:row>21</xdr:row>
      <xdr:rowOff>142875</xdr:rowOff>
    </xdr:from>
    <xdr:to>
      <xdr:col>12</xdr:col>
      <xdr:colOff>742951</xdr:colOff>
      <xdr:row>36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28970F-965C-47F9-B23C-E04C8EBD1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</xdr:colOff>
      <xdr:row>38</xdr:row>
      <xdr:rowOff>0</xdr:rowOff>
    </xdr:from>
    <xdr:to>
      <xdr:col>13</xdr:col>
      <xdr:colOff>19051</xdr:colOff>
      <xdr:row>50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BA967D7-27A5-42D6-9D51-6DD094A49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0</xdr:row>
      <xdr:rowOff>85725</xdr:rowOff>
    </xdr:from>
    <xdr:to>
      <xdr:col>1</xdr:col>
      <xdr:colOff>733425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D39FF1F-9B0A-4388-8DFD-94703833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8" y="85725"/>
          <a:ext cx="275272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942975</xdr:colOff>
      <xdr:row>15</xdr:row>
      <xdr:rowOff>190499</xdr:rowOff>
    </xdr:from>
    <xdr:to>
      <xdr:col>10</xdr:col>
      <xdr:colOff>752475</xdr:colOff>
      <xdr:row>30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987EB5-A443-4502-87E6-451D038E0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914400</xdr:colOff>
      <xdr:row>31</xdr:row>
      <xdr:rowOff>161925</xdr:rowOff>
    </xdr:from>
    <xdr:to>
      <xdr:col>10</xdr:col>
      <xdr:colOff>752475</xdr:colOff>
      <xdr:row>46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BB2409-14AA-4399-82E3-E36A84734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104775</xdr:rowOff>
    </xdr:from>
    <xdr:to>
      <xdr:col>1</xdr:col>
      <xdr:colOff>304800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CA03AF1-9D10-4ABE-BED6-A130123D1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04775"/>
          <a:ext cx="252412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2295525</xdr:colOff>
      <xdr:row>34</xdr:row>
      <xdr:rowOff>19050</xdr:rowOff>
    </xdr:from>
    <xdr:to>
      <xdr:col>5</xdr:col>
      <xdr:colOff>828676</xdr:colOff>
      <xdr:row>48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6B89284-48F7-4D5B-A1A2-ED130D9E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704850</xdr:colOff>
      <xdr:row>18</xdr:row>
      <xdr:rowOff>142875</xdr:rowOff>
    </xdr:from>
    <xdr:to>
      <xdr:col>12</xdr:col>
      <xdr:colOff>457201</xdr:colOff>
      <xdr:row>33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D50A47-AF2D-4F3A-BA66-6E725E810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ATOS/2025/2025_INVESTIGACI&#211;N/TRABALLO/2025_Actividades%20I+D_TRABALLO.xlsx" TargetMode="External"/><Relationship Id="rId2" Type="http://schemas.openxmlformats.org/officeDocument/2006/relationships/externalLinkPath" Target="file:///\\ficherosadm.uvigo.es\COMPARTIDO\SSCC\UAP\DATOS\2025\2025_INVESTIGACI&#211;N\TRABALLO\2025_Actividades%20I+D_TRABALLO.xlsx" TargetMode="External"/><Relationship Id="rId1" Type="http://schemas.openxmlformats.org/officeDocument/2006/relationships/externalLinkPath" Target="/SSCC/UAP/DATOS/2025/2025_INVESTIGACI&#211;N/TRABALLO/2025_Actividades%20I+D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I+D"/>
      <sheetName val="táboas e maestros"/>
      <sheetName val="dinámicas xerais"/>
      <sheetName val="dinámicas xerais cc. singulares"/>
      <sheetName val="dinámicas G.I. e centro"/>
      <sheetName val="2025_Actividades I+D"/>
      <sheetName val="2025_Por centro e G.I."/>
      <sheetName val="2025_Centros singulares I+D"/>
      <sheetName val="Evolución 2015_2024"/>
      <sheetName val="contrato-programa"/>
      <sheetName val="CRUE I+TC"/>
    </sheetNames>
    <sheetDataSet>
      <sheetData sheetId="0" refreshError="1"/>
      <sheetData sheetId="1" refreshError="1"/>
      <sheetData sheetId="2" refreshError="1">
        <row r="11">
          <cell r="J11" t="str">
            <v>Artes e Humanidades</v>
          </cell>
          <cell r="K11">
            <v>15</v>
          </cell>
        </row>
        <row r="12">
          <cell r="J12" t="str">
            <v>Ciencias</v>
          </cell>
          <cell r="K12">
            <v>39</v>
          </cell>
        </row>
        <row r="13">
          <cell r="J13" t="str">
            <v>Ciencias da Saúde</v>
          </cell>
          <cell r="K13">
            <v>64</v>
          </cell>
        </row>
        <row r="14">
          <cell r="J14" t="str">
            <v>Ciencias Sociais e Xurídicas</v>
          </cell>
          <cell r="K14">
            <v>144</v>
          </cell>
        </row>
        <row r="15">
          <cell r="J15" t="str">
            <v>Enxeñaría e Arquitectura</v>
          </cell>
          <cell r="K15">
            <v>367</v>
          </cell>
        </row>
        <row r="32">
          <cell r="M32" t="str">
            <v>Homes</v>
          </cell>
          <cell r="N32" t="str">
            <v>Mulleres</v>
          </cell>
        </row>
        <row r="33">
          <cell r="L33" t="str">
            <v>Artes e Humanidades</v>
          </cell>
          <cell r="M33">
            <v>4</v>
          </cell>
          <cell r="N33">
            <v>2</v>
          </cell>
        </row>
        <row r="34">
          <cell r="L34" t="str">
            <v>Ciencias</v>
          </cell>
          <cell r="M34">
            <v>21</v>
          </cell>
          <cell r="N34">
            <v>10</v>
          </cell>
        </row>
        <row r="35">
          <cell r="L35" t="str">
            <v>Ciencias da Saúde</v>
          </cell>
          <cell r="M35">
            <v>5</v>
          </cell>
          <cell r="N35">
            <v>2</v>
          </cell>
        </row>
        <row r="36">
          <cell r="L36" t="str">
            <v>Ciencias Sociais e Xurídicas</v>
          </cell>
          <cell r="M36">
            <v>25</v>
          </cell>
          <cell r="N36">
            <v>18</v>
          </cell>
        </row>
        <row r="37">
          <cell r="L37" t="str">
            <v>Enxeñaría e Arquitectura</v>
          </cell>
          <cell r="M37">
            <v>59</v>
          </cell>
          <cell r="N37">
            <v>19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18">
          <cell r="A18" t="str">
            <v>Contrato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22E5B0-50DD-415C-BA7B-F26AEF79B54C}" name="Tabla610" displayName="Tabla610" ref="A12:M16" totalsRowShown="0" headerRowDxfId="157" dataDxfId="156">
  <autoFilter ref="A12:M16" xr:uid="{7464DA7F-C834-4C21-A99F-F6D57EE9A441}"/>
  <tableColumns count="13">
    <tableColumn id="1" xr3:uid="{85134AF6-E78D-41F5-9F6E-2F0DF0B7D47C}" name="Actividades artigo 60 LORU_x000a_(inclúe xestión externa)" dataDxfId="155"/>
    <tableColumn id="2" xr3:uid="{4C7E1438-FC8E-4655-BC2F-F8001966C711}" name="Nº actividades" dataDxfId="154"/>
    <tableColumn id="3" xr3:uid="{F872BED4-CDBF-4CAE-8654-75C0EC39E58A}" name="Importe" dataDxfId="153"/>
    <tableColumn id="4" xr3:uid="{1AFA1C13-C2AB-4C87-9F7C-849E4593BB28}" name="Nº actividades " dataDxfId="152"/>
    <tableColumn id="5" xr3:uid="{B4B4CCB7-79A0-4C6C-96D1-AD0A14B3C37F}" name="Importe " dataDxfId="151"/>
    <tableColumn id="6" xr3:uid="{62196D30-875D-40DE-B408-DD89879F6C6C}" name="Nº actividades  " dataDxfId="150"/>
    <tableColumn id="7" xr3:uid="{D32D9FF5-4D34-4F44-B1FA-AAA771A90B24}" name="Importe  " dataDxfId="149"/>
    <tableColumn id="8" xr3:uid="{D63AC910-E4BC-4E12-AEF2-7D99C68DF564}" name="Nº actividades   " dataDxfId="148"/>
    <tableColumn id="9" xr3:uid="{AF3BB19D-AFD3-4806-907C-EF5A5A0D22D2}" name="Importe   " dataDxfId="147"/>
    <tableColumn id="10" xr3:uid="{F5A80637-D355-4BCF-AA5A-A10BA1E5ED80}" name="Nº actividades    " dataDxfId="146"/>
    <tableColumn id="11" xr3:uid="{9C4EAAC0-B9DC-4F18-AB33-413AD4C532D3}" name="Importe    " dataDxfId="145"/>
    <tableColumn id="12" xr3:uid="{160D3B74-B49E-43C5-A957-38FE0E526509}" name="Nº actividades total" dataDxfId="144">
      <calculatedColumnFormula>Tabla610[[#This Row],[Nº actividades]]+Tabla610[[#This Row],[Nº actividades ]]+Tabla610[[#This Row],[Nº actividades  ]]+Tabla610[[#This Row],[Nº actividades   ]]+Tabla610[[#This Row],[Nº actividades    ]]</calculatedColumnFormula>
    </tableColumn>
    <tableColumn id="13" xr3:uid="{698B6B94-206E-4A7A-911F-C4C0EA53E916}" name="Importes totais" dataDxfId="143">
      <calculatedColumnFormula>Tabla610[[#This Row],[Importe]]+Tabla610[[#This Row],[Importe ]]+Tabla610[[#This Row],[Importe  ]]+Tabla610[[#This Row],[Importe   ]]+Tabla610[[#This Row],[Importe    ]]</calculatedColumnFormula>
    </tableColumn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89B1D29-C4CD-40BD-85EC-5E8A73B34D04}" name="Tabla12" displayName="Tabla12" ref="H12:L129" totalsRowShown="0" headerRowDxfId="93" dataDxfId="92">
  <autoFilter ref="H12:L129" xr:uid="{72D18909-BE19-45E7-9543-B37E78B2DCCC}"/>
  <tableColumns count="5">
    <tableColumn id="1" xr3:uid="{B036F009-7DF9-40A6-B9F0-5C76F0820D7B}" name="Código G.I." dataDxfId="91"/>
    <tableColumn id="2" xr3:uid="{B32193B3-53F7-4EFB-8BC7-01276FCB0C7C}" name="Nome G.I." dataDxfId="90"/>
    <tableColumn id="3" xr3:uid="{BC0C8A82-7225-4B23-ADCB-76D66EC669DF}" name="Tipo_Actividade" dataDxfId="89"/>
    <tableColumn id="4" xr3:uid="{AB53839C-67A2-4951-849A-B1330C667E39}" name="Nº actividades" dataDxfId="88"/>
    <tableColumn id="5" xr3:uid="{89BE8436-F659-4997-B6AA-52EAD83E9634}" name="Importes" dataDxfId="87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F086B88-26B8-4DFC-9F71-373C988BE838}" name="Tabla68" displayName="Tabla68" ref="A11:B12" totalsRowShown="0" headerRowDxfId="86" dataDxfId="85">
  <autoFilter ref="A11:B12" xr:uid="{8F733586-A19E-4FCC-A204-6C8BC2D12C38}"/>
  <tableColumns count="2">
    <tableColumn id="1" xr3:uid="{EC018761-4F3C-45CD-9FEE-EA956A35FA31}" name="Nº solicitudes" dataDxfId="84">
      <calculatedColumnFormula>I20</calculatedColumnFormula>
    </tableColumn>
    <tableColumn id="2" xr3:uid="{ABC3F0B0-9616-48BB-8DE5-BF41F16AA94D}" name="Importe medio bruto" dataDxfId="83">
      <calculatedColumnFormula>J20/I20</calculatedColumnFormula>
    </tableColumn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774ABF8-9C17-4DD3-8CA9-E1C54321185A}" name="Tabla39" displayName="Tabla39" ref="A15:F20" totalsRowShown="0" headerRowDxfId="82" dataDxfId="81">
  <autoFilter ref="A15:F20" xr:uid="{75AE4C6B-C58F-4419-9196-074286936ED4}"/>
  <tableColumns count="6">
    <tableColumn id="1" xr3:uid="{7D667A35-8DAB-4C9D-8122-A8AAB4B36DFE}" name="Tipo_usuario" dataDxfId="80"/>
    <tableColumn id="2" xr3:uid="{4DF51559-EB57-4F9C-B190-2D06BC362B42}" name="Nª usuarios/as" dataDxfId="79"/>
    <tableColumn id="3" xr3:uid="{D6F9B79F-BAA6-4002-A4B3-C2980D334D52}" name="Importe" dataDxfId="78"/>
    <tableColumn id="4" xr3:uid="{2A88D205-195D-4974-94C5-865C28E74F5A}" name="IVE" dataDxfId="77"/>
    <tableColumn id="5" xr3:uid="{BF63F923-288F-4395-A928-14834404E016}" name="Total facturación" dataDxfId="76">
      <calculatedColumnFormula>SUM(Tabla39[[#This Row],[Importe]:[IVE]])</calculatedColumnFormula>
    </tableColumn>
    <tableColumn id="6" xr3:uid="{7C10C149-B2B2-423A-A830-EFA74260E754}" name="% tipo usuario/a" dataDxfId="75" dataCellStyle="Porcentaje">
      <calculatedColumnFormula>Tabla39[[#This Row],[Nª usuarios/as]]/$B$20</calculatedColumnFormula>
    </tableColumn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6F5016-9526-4ACF-BE7C-331E48BFE9FC}" name="Tabla410" displayName="Tabla410" ref="H15:M20" totalsRowShown="0" headerRowDxfId="74" dataDxfId="73">
  <autoFilter ref="H15:M20" xr:uid="{B51CA0A5-AE06-46C3-88B4-371388C67B48}"/>
  <tableColumns count="6">
    <tableColumn id="1" xr3:uid="{5C2385F3-F5A3-4460-B103-633FE1B8ED24}" name="Facturación por tipoloxía" dataDxfId="72"/>
    <tableColumn id="2" xr3:uid="{BD11A7F2-9FCB-4BC4-94D1-1A2A82B41477}" name="Nº facturas" dataDxfId="71"/>
    <tableColumn id="3" xr3:uid="{B766543F-6183-44F5-9FC1-9C0CA01BBD2E}" name="Importe" dataDxfId="70"/>
    <tableColumn id="4" xr3:uid="{E98C8C46-F5EF-422A-905A-B91A63C95D8C}" name="IVE" dataDxfId="69"/>
    <tableColumn id="5" xr3:uid="{CAF7A6DA-116D-4604-B8DE-E19027E85DA8}" name="Total facturación" dataDxfId="68">
      <calculatedColumnFormula>SUM(Tabla410[[#This Row],[IVE]]+Tabla410[[#This Row],[Importe]])</calculatedColumnFormula>
    </tableColumn>
    <tableColumn id="6" xr3:uid="{B303B56C-A0B7-49D9-88A6-F4BDB71DF2B6}" name="% importe sobre total" dataDxfId="67" dataCellStyle="Porcentaje">
      <calculatedColumnFormula>Tabla410[[#This Row],[Importe]]/$J$20</calculatedColumnFormula>
    </tableColumn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B46AD3-30C2-4895-9EBD-6F26F52B03E7}" name="Tabla511" displayName="Tabla511" ref="A23:E31" totalsRowShown="0" headerRowDxfId="66" dataDxfId="65">
  <autoFilter ref="A23:E31" xr:uid="{F7334870-4E67-4A04-A28F-FA6ECEF1B15C}"/>
  <tableColumns count="5">
    <tableColumn id="1" xr3:uid="{26884F5C-6DD7-478F-9346-E50DEC6AE32B}" name="Importes por ámbito xeográfico" dataDxfId="64"/>
    <tableColumn id="2" xr3:uid="{AC118CE0-FCC0-45D0-8386-95DCE08A129F}" name="Tipo" dataDxfId="63"/>
    <tableColumn id="3" xr3:uid="{498EAAF4-7E70-4022-B079-EF3B71773B0E}" name="Importe" dataDxfId="62"/>
    <tableColumn id="4" xr3:uid="{E2B1725E-9F59-42DF-B9C3-472A91BEF30A}" name="IVE" dataDxfId="61"/>
    <tableColumn id="5" xr3:uid="{834B9696-8F14-4994-A3EA-DDE04F837B9E}" name="Total facturación" dataDxfId="60">
      <calculatedColumnFormula>SUM(Tabla511[[#This Row],[Importe]:[IVE]])</calculatedColumnFormula>
    </tableColumn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91A0EE7-10E9-4169-902E-34FDFB873622}" name="Tabla712" displayName="Tabla712" ref="A34:C42" totalsRowShown="0" headerRowDxfId="59" dataDxfId="58">
  <autoFilter ref="A34:C42" xr:uid="{FAB5C837-91A0-458B-9BA3-BD935A2FFB45}"/>
  <tableColumns count="3">
    <tableColumn id="1" xr3:uid="{8D6A5506-E65F-4582-9B2A-DCF5E7D212E7}" name="Facturas por ámbito xeográfico" dataDxfId="57"/>
    <tableColumn id="2" xr3:uid="{682F9DC1-84FC-40CA-B924-BDA695F00C89}" name="Tipo" dataDxfId="56"/>
    <tableColumn id="3" xr3:uid="{E073DA0F-7B60-4B3C-ACA8-BF80F8DBC2FC}" name="Nº facturas" dataDxfId="55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BF0258-7B73-40BC-9604-02B88B048E25}" name="Tabla27" displayName="Tabla27" ref="A11:F15" totalsRowShown="0" headerRowDxfId="54" dataDxfId="53">
  <autoFilter ref="A11:F15" xr:uid="{EBA17F85-91B1-4CFA-8196-42D0834224B9}"/>
  <tableColumns count="6">
    <tableColumn id="1" xr3:uid="{E1701F21-1C7E-4F43-A229-D66949B98AC4}" name="Tipo usuario/a" dataDxfId="52"/>
    <tableColumn id="2" xr3:uid="{F7A01B02-FA92-4B55-B094-B6D1A5FF0C81}" name="Nº usuarios/as" dataDxfId="51"/>
    <tableColumn id="3" xr3:uid="{06A6E920-1C12-4F11-B770-4EFB8AEA61FE}" name="Importe" dataDxfId="50"/>
    <tableColumn id="4" xr3:uid="{D12E098A-A588-4D8E-9A81-9C24F0A79FDB}" name="IVE" dataDxfId="49"/>
    <tableColumn id="5" xr3:uid="{60427AF5-DAD9-42DA-A745-1CF821EC0AE7}" name="Total importe" dataDxfId="48">
      <calculatedColumnFormula>SUM(Tabla27[[#This Row],[Importe]:[IVE]])</calculatedColumnFormula>
    </tableColumn>
    <tableColumn id="6" xr3:uid="{7D3E7D77-D257-4CCF-B6BA-DAE9C7D01485}" name="% facturación" dataDxfId="47" dataCellStyle="Porcentaje">
      <calculatedColumnFormula>Tabla27[[#This Row],[Importe]]/$C$15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AE4F1B0-7075-4851-815C-105E0F160A69}" name="Tabla248" displayName="Tabla248" ref="H11:I12" totalsRowShown="0" headerRowDxfId="46" dataDxfId="45">
  <autoFilter ref="H11:I12" xr:uid="{D93EAB3B-4D34-42FE-BBF0-F941C6F94F62}"/>
  <tableColumns count="2">
    <tableColumn id="1" xr3:uid="{36CF2483-716B-41B2-9659-4F200E53F1E2}" name="Nº solicitudes" dataDxfId="44">
      <calculatedColumnFormula>C31</calculatedColumnFormula>
    </tableColumn>
    <tableColumn id="2" xr3:uid="{5171946F-4003-4315-987E-96E06E404370}" name="Importe medio bruto" dataDxfId="43">
      <calculatedColumnFormula>C15/Tabla248[[#This Row],[Nº solicitudes]]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C618355-65A7-4877-98E6-10EDFBE1E840}" name="Tabla49" displayName="Tabla49" ref="A18:E23" totalsRowShown="0" headerRowDxfId="42" dataDxfId="41">
  <autoFilter ref="A18:E23" xr:uid="{B0AB31E8-5F3E-4E6C-A36D-1B567CC7FF43}"/>
  <tableColumns count="5">
    <tableColumn id="1" xr3:uid="{AE2EBB09-4B95-43CA-9F4C-C471DA40A668}" name="Importes por ámbito xeográfico" dataDxfId="40"/>
    <tableColumn id="2" xr3:uid="{9AC5AC42-E279-47BE-A152-FBE20E90CFBD}" name="Tipo_entidade" dataDxfId="39"/>
    <tableColumn id="3" xr3:uid="{B3323ED9-817D-4420-B56B-07026F7B6C4A}" name="Suma de Importe" dataDxfId="38"/>
    <tableColumn id="4" xr3:uid="{9904FE5D-EA95-4062-B312-08D616002E0C}" name="Suma de IVE" dataDxfId="37"/>
    <tableColumn id="5" xr3:uid="{B7C0878F-8E84-422A-8413-8AD6512BA916}" name="Suma de Importe Total" dataDxfId="36">
      <calculatedColumnFormula>SUM(Tabla49[[#This Row],[Suma de Importe]:[Suma de IVE]])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2518113-970F-471C-9557-E19EAC3B7DBE}" name="Tabla510" displayName="Tabla510" ref="A26:C31" totalsRowShown="0" headerRowDxfId="35" dataDxfId="34">
  <autoFilter ref="A26:C31" xr:uid="{0153F86D-7F86-4512-A9A9-B773EAAD22B9}"/>
  <tableColumns count="3">
    <tableColumn id="1" xr3:uid="{8E355B69-1C84-45EA-9B79-59D0AD910238}" name="Nº facturas por ámbito xeográfico" dataDxfId="33"/>
    <tableColumn id="2" xr3:uid="{B41EB7DF-EA93-4393-8432-DD9939E2CA6E}" name="Tipo_entidade" dataDxfId="32"/>
    <tableColumn id="3" xr3:uid="{8162A4F1-AB32-4781-A744-FE9DA9C58A7E}" name="Recuento de Número Albarán" dataDxfId="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73D2B3-C585-4C29-872F-542506C83CB0}" name="Tabla13" displayName="Tabla13" ref="A20:L29" totalsRowShown="0" headerRowDxfId="142" dataDxfId="140" headerRowBorderDxfId="141" tableBorderDxfId="139">
  <autoFilter ref="A20:L29" xr:uid="{8A11DC3E-A2A2-4C4F-82CF-F49C58C83F8E}"/>
  <tableColumns count="12">
    <tableColumn id="1" xr3:uid="{05272B97-9627-4EDB-8DE3-396792357857}" name="Actividades por ámbito, _x000a_sexo do IP e categoría" dataDxfId="138"/>
    <tableColumn id="2" xr3:uid="{9A8ABCE9-F694-49A9-BC8D-7D5FC82479B2}" name="Homes" dataDxfId="137"/>
    <tableColumn id="3" xr3:uid="{1E395B44-D758-4CE6-813C-324579DD7991}" name="Mulleres" dataDxfId="136"/>
    <tableColumn id="4" xr3:uid="{1EA57C7F-FCEE-4677-8F22-C2AAD2496C46}" name="Homes " dataDxfId="135"/>
    <tableColumn id="5" xr3:uid="{6681DFF5-2EF3-47BF-89B9-DB35B699BA97}" name="Mulleres " dataDxfId="134"/>
    <tableColumn id="6" xr3:uid="{F6A9616F-0B3A-4EE8-9A72-0825D7D964F6}" name="Homes  " dataDxfId="133"/>
    <tableColumn id="7" xr3:uid="{D661F8B8-6554-4E06-8858-9154BA6C00FF}" name="Mulleres  " dataDxfId="132"/>
    <tableColumn id="8" xr3:uid="{7DCD78B6-01F9-4CB8-8E2F-59757D56F5E7}" name="Homes   " dataDxfId="131"/>
    <tableColumn id="9" xr3:uid="{E0F66EF3-B008-4D6B-BA92-20EEB6C69342}" name="Mulleres   " dataDxfId="130"/>
    <tableColumn id="10" xr3:uid="{BC7ABA3D-A218-43FB-AD2D-E73CA19C1889}" name="Homes    " dataDxfId="129"/>
    <tableColumn id="11" xr3:uid="{7F831ABF-F966-4A5C-896A-38069CF19200}" name="Mulleres    " dataDxfId="128"/>
    <tableColumn id="12" xr3:uid="{1F890534-7881-4185-8385-FB56F39B0E14}" name="Total" dataDxfId="127">
      <calculatedColumnFormula>SUM(Tabla13[[#This Row],[Homes]:[Mulleres    ]])</calculatedColumnFormula>
    </tableColumn>
  </tableColumns>
  <tableStyleInfo name="TableStyleMedium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34D0F7-C73B-4E2A-8D48-3E29F026754C}" name="Tabla78" displayName="Tabla78" ref="A10:B11" totalsRowShown="0" headerRowDxfId="30" dataDxfId="29">
  <autoFilter ref="A10:B11" xr:uid="{A2AAB301-961D-42F3-AF68-0E14C648F0FD}"/>
  <tableColumns count="2">
    <tableColumn id="1" xr3:uid="{E345E98C-9796-4975-8265-5ACE4CBAD612}" name="Nº solicitudes" dataDxfId="28">
      <calculatedColumnFormula>I17</calculatedColumnFormula>
    </tableColumn>
    <tableColumn id="2" xr3:uid="{29F28958-579C-4459-AE32-187B9438A596}" name="Importe medio bruto" dataDxfId="27">
      <calculatedColumnFormula>J17/I17</calculatedColumnFormula>
    </tableColumn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D8878A6-BB75-41E9-96B7-042B9255416B}" name="Tabla3922" displayName="Tabla3922" ref="H14:M17" totalsRowShown="0" headerRowDxfId="26" dataDxfId="25">
  <autoFilter ref="H14:M17" xr:uid="{0A32C590-ED47-4273-BB69-2D7A40AABABA}"/>
  <tableColumns count="6">
    <tableColumn id="1" xr3:uid="{889B2B6D-06FF-4906-940E-0D18BAF97D72}" name="Facturación por tipo" dataDxfId="24"/>
    <tableColumn id="2" xr3:uid="{8BB9F978-06F8-4DB9-900D-A312B07A75EA}" name="Nª facturas" dataDxfId="23"/>
    <tableColumn id="3" xr3:uid="{C48C7C60-AC10-4820-A708-B53F178B0C2D}" name="Importe" dataDxfId="22"/>
    <tableColumn id="4" xr3:uid="{6158D39D-E186-4529-9AB2-7759AF0FE2AD}" name="IVE" dataDxfId="21"/>
    <tableColumn id="5" xr3:uid="{74304032-1146-40D2-A7AB-950DA896C38C}" name="Total facturación" dataDxfId="20">
      <calculatedColumnFormula>SUM(Tabla3922[[#This Row],[Importe]:[IVE]])</calculatedColumnFormula>
    </tableColumn>
    <tableColumn id="6" xr3:uid="{413EA606-5AB2-41BA-8C3F-B9605416CB48}" name="% tipo usuario/a" dataDxfId="19" dataCellStyle="Porcentaje">
      <calculatedColumnFormula>Tabla3922[[#This Row],[Nª facturas]]/$I$18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D53F3AF-A673-4780-A34B-A7BDD3C06569}" name="Tabla41023" displayName="Tabla41023" ref="A20:E24" totalsRowShown="0" headerRowDxfId="18" dataDxfId="17">
  <autoFilter ref="A20:E24" xr:uid="{B4638FAF-D50B-496F-9193-E20BCE423C64}"/>
  <tableColumns count="5">
    <tableColumn id="1" xr3:uid="{453E6300-6102-4E80-BE63-B11FA768961D}" name="Importes por ámbito xeográfico" dataDxfId="16"/>
    <tableColumn id="2" xr3:uid="{0F768482-5988-4B1C-B60D-128DD082418D}" name="Tipo" dataDxfId="15"/>
    <tableColumn id="3" xr3:uid="{57DFC613-8918-4D4E-AA15-913901FFD9BD}" name="Importe" dataDxfId="14"/>
    <tableColumn id="4" xr3:uid="{053E73E3-7771-4CEA-AE7F-E1A442741663}" name="IVE" dataDxfId="13"/>
    <tableColumn id="5" xr3:uid="{DC5442A1-11EE-47A4-9AC0-21482472C328}" name="Total facturación" dataDxfId="12">
      <calculatedColumnFormula>SUM(Tabla41023[[#This Row],[Importe]:[IVE]])</calculatedColumnFormula>
    </tableColumn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5FCE407-4B31-4055-813F-ECAD360E78F0}" name="Tabla51124" displayName="Tabla51124" ref="A14:E17" totalsRowShown="0" headerRowDxfId="11" dataDxfId="10">
  <autoFilter ref="A14:E17" xr:uid="{76B6A473-D232-460E-9119-0FF5D0B10975}"/>
  <tableColumns count="5">
    <tableColumn id="1" xr3:uid="{BB277DD8-65B2-4500-8876-3F55C1303268}" name="Facturación por tipo usuario/a" dataDxfId="9"/>
    <tableColumn id="2" xr3:uid="{CFE9B297-2AF5-42C1-839E-F27FB8A41399}" name="Nº usuarios/as" dataDxfId="8"/>
    <tableColumn id="3" xr3:uid="{748C8773-4069-48F4-8C7A-C4836FD20C29}" name="Suma de Importe" dataDxfId="7"/>
    <tableColumn id="4" xr3:uid="{48D2C1BE-BB9F-45F2-A86F-6DA527699A8E}" name="Suma de IVE" dataDxfId="6"/>
    <tableColumn id="5" xr3:uid="{EEC14B9B-F443-4EB9-825E-5E9DDD974B5C}" name="Suma de Importe Total" dataDxfId="5">
      <calculatedColumnFormula>SUM(Tabla51124[[#This Row],[Suma de Importe]:[Suma de IVE]])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EF97790-C897-42A5-8415-1CFB1EF54104}" name="Tabla612" displayName="Tabla612" ref="A27:C31" totalsRowShown="0" headerRowDxfId="4" dataDxfId="3">
  <autoFilter ref="A27:C31" xr:uid="{DB71CA21-E0A4-46BA-9666-C468DE4E199E}"/>
  <tableColumns count="3">
    <tableColumn id="1" xr3:uid="{BEB41204-56C1-461B-B79A-7E09D39BAA7F}" name="Facturas por ámbito xeográfico" dataDxfId="2"/>
    <tableColumn id="2" xr3:uid="{87687356-8766-47D9-AA96-6F07ED4F2F2F}" name="Tipo" dataDxfId="1"/>
    <tableColumn id="3" xr3:uid="{A61D1682-8AAA-4055-9C55-0F91B2335DD4}" name="Nº facturas" data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F57E5A-6585-4FBF-920E-CEEBE8CA9FA7}" name="Tabla14" displayName="Tabla14" ref="A33:L42" totalsRowShown="0" headerRowDxfId="126" dataDxfId="125">
  <autoFilter ref="A33:L42" xr:uid="{CC8B0552-6AD5-4BBF-ADE4-3CBAC4CA0F76}"/>
  <tableColumns count="12">
    <tableColumn id="1" xr3:uid="{BCEEBB75-8CDF-4C44-987A-07B6B956B4D1}" name="PDI responsable que realiza a actividade, por ámbito, sexo e categoría" dataDxfId="124"/>
    <tableColumn id="2" xr3:uid="{6719BEDA-3178-4F3D-B7C4-B9E2FD9C3692}" name="Homes" dataDxfId="123"/>
    <tableColumn id="3" xr3:uid="{E7A2EF71-AE08-4624-AF78-05E378684F25}" name="Mulleres" dataDxfId="122"/>
    <tableColumn id="4" xr3:uid="{FD12FF68-08E0-4299-A26E-01B8AA525295}" name="Homes " dataDxfId="121"/>
    <tableColumn id="5" xr3:uid="{DE01783A-8F80-4843-8253-C8BD89380A5F}" name="Mulleres " dataDxfId="120"/>
    <tableColumn id="6" xr3:uid="{E57F93BB-FE0B-4F61-8D11-7D6E9C9BD1FF}" name="Homes  " dataDxfId="119"/>
    <tableColumn id="7" xr3:uid="{18317174-5CEB-462A-8252-DBB265C746AF}" name="Mulleres  " dataDxfId="118"/>
    <tableColumn id="8" xr3:uid="{B8C378C7-4871-4C77-BF9D-DC1DEE36296C}" name="Homes   " dataDxfId="117"/>
    <tableColumn id="9" xr3:uid="{CDABC88C-F9AE-453E-A55B-2D3E2C43D3FB}" name="Mulleres   " dataDxfId="116"/>
    <tableColumn id="10" xr3:uid="{14232A60-A603-4A6F-8C2B-EC2151BB668F}" name="Homes    " dataDxfId="115"/>
    <tableColumn id="11" xr3:uid="{DE24B489-C91A-4484-BD1B-6EEC36148BDF}" name="Mulleres    " dataDxfId="114"/>
    <tableColumn id="12" xr3:uid="{2697B747-0528-4C28-9D36-D5AE35288BB8}" name="Total" dataDxfId="113">
      <calculatedColumnFormula>SUM(Tabla14[[#This Row],[Homes]:[Mulleres    ]])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FD38533-56E8-454F-AD53-0B4FDAA3C9DB}" name="Tabla9" displayName="Tabla9" ref="A46:D57" totalsRowShown="0" headerRowDxfId="112" dataDxfId="111">
  <autoFilter ref="A46:D57" xr:uid="{09D4D32E-3022-474C-9AF8-FF324EE0DB01}"/>
  <tableColumns count="4">
    <tableColumn id="1" xr3:uid="{FC1E066F-4ED8-455A-BD06-59627DEA56D8}" name="Actividades segundo zona xeográfica" dataDxfId="110"/>
    <tableColumn id="2" xr3:uid="{0B910EBC-052B-413E-BB62-5300BACB655F}" name="Tipo_actividade" dataDxfId="109"/>
    <tableColumn id="3" xr3:uid="{D7A601CF-4278-4BA7-8398-43F8352830C7}" name="Nº actividades" dataDxfId="108"/>
    <tableColumn id="4" xr3:uid="{4AB13BB5-8BF8-4CE6-A170-2AFE826E195D}" name="Importe" dataDxfId="107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116D373-6508-4296-947F-3983CBECE5EA}" name="Tabla10" displayName="Tabla10" ref="A65:D79" totalsRowShown="0" headerRowDxfId="106" dataDxfId="105">
  <autoFilter ref="A65:D79" xr:uid="{68C2AE00-5A31-41C8-A6EC-D1016E297B4A}"/>
  <tableColumns count="4">
    <tableColumn id="1" xr3:uid="{12875882-129B-4E26-BF3D-1F205547B3E2}" name="Actividades segundo natureza contratante" dataDxfId="104"/>
    <tableColumn id="2" xr3:uid="{6DAA2F24-0BD4-4775-8BE2-23EA5D44C008}" name="Tipo_actividade" dataDxfId="103"/>
    <tableColumn id="3" xr3:uid="{0141DCA6-9C0A-41E7-9913-D2A4127071E5}" name="Nº actividades" dataDxfId="102"/>
    <tableColumn id="4" xr3:uid="{421BEDAD-9A4F-46E2-B547-A21AE8A50D53}" name="Importe" dataDxfId="101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B968B25-CF6C-4E43-BC1A-A2AC8E5E612B}" name="Tabla114" displayName="Tabla114" ref="A17:G21" totalsRowShown="0" headerRowDxfId="178" dataDxfId="177">
  <autoFilter ref="A17:G21" xr:uid="{03B4E68D-077A-4F62-B773-F56C0FD7B40D}"/>
  <tableColumns count="7">
    <tableColumn id="1" xr3:uid="{7CDB8882-BBFA-46AC-AF03-FA1BA1B9339A}" name="Tipo" dataDxfId="176"/>
    <tableColumn id="2" xr3:uid="{1A93D7CA-E486-4FE7-A0A5-42D3CC4368D9}" name="Nº actividades" dataDxfId="175"/>
    <tableColumn id="3" xr3:uid="{7E3EC055-5E09-4839-B8DF-6A2B49EA540C}" name="Importes" dataDxfId="174"/>
    <tableColumn id="4" xr3:uid="{D5353022-737F-4F2D-96AF-7DF8452A31D6}" name="Nº actividades " dataDxfId="173"/>
    <tableColumn id="5" xr3:uid="{96B5B914-3227-411A-9EA0-DD223394CEAB}" name="Importes " dataDxfId="172"/>
    <tableColumn id="6" xr3:uid="{CEFCC90B-2FD2-4E4B-BB10-DAA85D17F35C}" name="% sobre total" dataDxfId="171" dataCellStyle="Porcentaje">
      <calculatedColumnFormula>D18/B18</calculatedColumnFormula>
    </tableColumn>
    <tableColumn id="7" xr3:uid="{B7A864D9-2ADA-4FCF-A9C7-A7B3E12D0B56}" name="% importe sobre total" dataDxfId="170" dataCellStyle="Porcentaje">
      <calculatedColumnFormula>E18/C18</calculatedColumn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765761B-2FAC-404E-96BB-BB54C710C42F}" name="Tabla328" displayName="Tabla328" ref="A25:D40" totalsRowShown="0" headerRowDxfId="169" dataDxfId="168">
  <autoFilter ref="A25:D40" xr:uid="{84521439-3EA9-4B0A-8E96-ECB702BECFEA}"/>
  <tableColumns count="4">
    <tableColumn id="1" xr3:uid="{DF3D655F-FC85-4670-A3CA-8F209F2D19AE}" name="Centro" dataDxfId="167"/>
    <tableColumn id="2" xr3:uid="{4FD09962-F6D4-4C9E-A7A0-174FEA0DB533}" name="Tipo_Actividade" dataDxfId="166"/>
    <tableColumn id="3" xr3:uid="{0B793C0B-EDEC-4307-8613-8348914B42FC}" name="Nº actividades" dataDxfId="165"/>
    <tableColumn id="4" xr3:uid="{16A1CC20-BA20-4A24-BF3F-8C338672CACC}" name="Importes" dataDxfId="164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BD6A512-A666-439C-B359-067BBBA74949}" name="Tabla4" displayName="Tabla4" ref="A45:D69" totalsRowShown="0" headerRowDxfId="163" dataDxfId="162">
  <autoFilter ref="A45:D69" xr:uid="{273D2B2C-318D-4500-9026-A17EB0608106}"/>
  <tableColumns count="4">
    <tableColumn id="1" xr3:uid="{A498C1F8-50EF-43EE-8F08-AFAB265E6C72}" name="Centro" dataDxfId="161"/>
    <tableColumn id="2" xr3:uid="{3D15FBBE-C510-4167-8F29-A073D762DB53}" name="Categoría" dataDxfId="160"/>
    <tableColumn id="3" xr3:uid="{035C89C4-BE83-4D13-9263-0BD5576E5F6A}" name="Nº actividades" dataDxfId="159"/>
    <tableColumn id="4" xr3:uid="{BEAB00FF-7075-437C-A293-D21C467088A3}" name="Importes" dataDxfId="158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7457ACD-C95D-49CE-95D4-4FC33B46EDB7}" name="Tabla11" displayName="Tabla11" ref="A12:E56" totalsRowShown="0" headerRowDxfId="100" dataDxfId="99">
  <autoFilter ref="A12:E56" xr:uid="{C71FDD55-FD7E-4AF0-B2B2-C688C65102B8}"/>
  <tableColumns count="5">
    <tableColumn id="1" xr3:uid="{89B16666-C0E9-4C2D-8C2C-41980D5DF206}" name="Campus" dataDxfId="98"/>
    <tableColumn id="2" xr3:uid="{23722E57-9858-43F8-B4D5-BAD898EAF2E7}" name="Centro" dataDxfId="97"/>
    <tableColumn id="3" xr3:uid="{7C56F654-8846-4A4F-AB7A-48EC13C2E0EA}" name="Tipo_Actividade" dataDxfId="96"/>
    <tableColumn id="4" xr3:uid="{5A0B5ACF-2C20-4643-A6E0-9AD7E8DF2DCC}" name="Nº actividades" dataDxfId="95"/>
    <tableColumn id="5" xr3:uid="{9107B5A4-8E1B-4CA8-A445-8A78B68B9580}" name="Importes" dataDxfId="94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5.xml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drawing" Target="../drawings/drawing6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drawing" Target="../drawings/drawing7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E67D-2F81-45EF-BE8D-804BBB35C776}">
  <dimension ref="A1:V79"/>
  <sheetViews>
    <sheetView tabSelected="1" workbookViewId="0">
      <selection activeCell="F4" sqref="F4"/>
    </sheetView>
  </sheetViews>
  <sheetFormatPr baseColWidth="10" defaultRowHeight="15" x14ac:dyDescent="0.25"/>
  <cols>
    <col min="1" max="1" width="40.28515625" style="11" customWidth="1"/>
    <col min="2" max="2" width="19" style="11" customWidth="1"/>
    <col min="3" max="3" width="22.140625" style="11" customWidth="1"/>
    <col min="4" max="4" width="18.85546875" style="11" bestFit="1" customWidth="1"/>
    <col min="5" max="5" width="16.7109375" style="11" customWidth="1"/>
    <col min="6" max="6" width="19.28515625" style="11" bestFit="1" customWidth="1"/>
    <col min="7" max="7" width="11.42578125" style="11"/>
    <col min="8" max="8" width="19.7109375" style="11" bestFit="1" customWidth="1"/>
    <col min="9" max="9" width="14" style="11" bestFit="1" customWidth="1"/>
    <col min="10" max="10" width="20.140625" style="11" bestFit="1" customWidth="1"/>
    <col min="11" max="11" width="14.42578125" style="11" bestFit="1" customWidth="1"/>
    <col min="12" max="12" width="23.140625" style="11" bestFit="1" customWidth="1"/>
    <col min="13" max="13" width="19" style="11" bestFit="1" customWidth="1"/>
    <col min="14" max="16384" width="11.42578125" style="11"/>
  </cols>
  <sheetData>
    <row r="1" spans="1:22" s="8" customFormat="1" ht="48.75" customHeight="1" thickBot="1" x14ac:dyDescent="0.3">
      <c r="A1" s="1"/>
      <c r="B1" s="1"/>
      <c r="C1" s="2"/>
      <c r="D1" s="2"/>
      <c r="E1" s="3"/>
      <c r="F1" s="3"/>
      <c r="G1" s="4"/>
      <c r="H1" s="4"/>
      <c r="I1" s="4"/>
      <c r="J1" s="4"/>
      <c r="K1" s="5"/>
      <c r="L1" s="5"/>
      <c r="M1" s="6"/>
      <c r="N1" s="6"/>
      <c r="O1" s="6"/>
      <c r="P1" s="6"/>
      <c r="Q1" s="6"/>
      <c r="R1" s="82" t="s">
        <v>0</v>
      </c>
      <c r="S1" s="82"/>
      <c r="T1" s="82"/>
      <c r="U1" s="82"/>
      <c r="V1" s="7"/>
    </row>
    <row r="2" spans="1:22" s="8" customFormat="1" ht="15" customHeight="1" x14ac:dyDescent="0.25">
      <c r="C2" s="9"/>
      <c r="D2" s="9"/>
      <c r="E2" s="10"/>
      <c r="F2" s="10"/>
      <c r="G2" s="11"/>
      <c r="H2" s="11"/>
      <c r="I2" s="11"/>
      <c r="J2" s="11"/>
      <c r="K2" s="12"/>
      <c r="L2" s="12"/>
      <c r="M2" s="13"/>
      <c r="N2" s="13"/>
      <c r="O2" s="13"/>
      <c r="P2" s="13"/>
      <c r="Q2" s="14"/>
      <c r="R2" s="14"/>
      <c r="S2" s="14"/>
      <c r="T2" s="14"/>
      <c r="U2" s="14"/>
    </row>
    <row r="3" spans="1:22" s="8" customFormat="1" ht="15" customHeight="1" x14ac:dyDescent="0.25">
      <c r="A3" s="15" t="s">
        <v>1</v>
      </c>
      <c r="B3" s="15"/>
      <c r="C3" s="9"/>
      <c r="D3" s="9"/>
      <c r="E3" s="10"/>
      <c r="F3" s="10"/>
      <c r="G3" s="11"/>
      <c r="H3" s="11"/>
      <c r="I3" s="11"/>
      <c r="J3" s="11"/>
      <c r="K3" s="12"/>
      <c r="L3" s="12"/>
      <c r="M3" s="13"/>
      <c r="N3" s="13"/>
      <c r="O3" s="13"/>
      <c r="P3" s="13"/>
      <c r="Q3" s="14"/>
      <c r="R3" s="14"/>
      <c r="S3" s="14"/>
      <c r="T3" s="14"/>
      <c r="U3" s="14"/>
    </row>
    <row r="4" spans="1:22" s="8" customFormat="1" ht="15" customHeight="1" x14ac:dyDescent="0.25">
      <c r="A4" s="16" t="s">
        <v>2</v>
      </c>
      <c r="B4" s="16"/>
      <c r="C4" s="9"/>
      <c r="D4" s="9"/>
      <c r="E4" s="10"/>
      <c r="F4" s="10"/>
      <c r="G4" s="11"/>
      <c r="H4" s="11"/>
      <c r="I4" s="11"/>
      <c r="J4" s="11"/>
      <c r="K4" s="12"/>
      <c r="L4" s="12"/>
      <c r="M4" s="13"/>
      <c r="N4" s="13"/>
      <c r="O4" s="13"/>
      <c r="P4" s="13"/>
      <c r="Q4" s="14"/>
      <c r="R4" s="14"/>
      <c r="S4" s="14"/>
      <c r="T4" s="14"/>
      <c r="U4" s="14"/>
    </row>
    <row r="5" spans="1:22" s="8" customFormat="1" ht="15" customHeight="1" x14ac:dyDescent="0.25">
      <c r="A5" s="15" t="s">
        <v>3</v>
      </c>
      <c r="B5" s="15"/>
      <c r="C5" s="9"/>
      <c r="D5" s="9"/>
      <c r="E5" s="10"/>
      <c r="F5" s="10"/>
      <c r="G5" s="11"/>
      <c r="H5" s="11"/>
      <c r="I5" s="11"/>
      <c r="J5" s="11"/>
      <c r="K5" s="12"/>
      <c r="L5" s="12"/>
      <c r="M5" s="13"/>
      <c r="N5" s="13"/>
      <c r="O5" s="13"/>
      <c r="P5" s="13"/>
      <c r="Q5" s="14"/>
      <c r="R5" s="14"/>
      <c r="S5" s="14"/>
      <c r="T5" s="14"/>
      <c r="U5" s="14"/>
    </row>
    <row r="8" spans="1:22" ht="26.25" x14ac:dyDescent="0.25">
      <c r="A8" s="83" t="s">
        <v>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</row>
    <row r="11" spans="1:22" x14ac:dyDescent="0.25">
      <c r="B11" s="81" t="s">
        <v>5</v>
      </c>
      <c r="C11" s="81"/>
      <c r="D11" s="81" t="s">
        <v>6</v>
      </c>
      <c r="E11" s="81"/>
      <c r="F11" s="81" t="s">
        <v>7</v>
      </c>
      <c r="G11" s="81"/>
      <c r="H11" s="81" t="s">
        <v>8</v>
      </c>
      <c r="I11" s="81"/>
      <c r="J11" s="81" t="s">
        <v>9</v>
      </c>
      <c r="K11" s="81"/>
    </row>
    <row r="12" spans="1:22" ht="30" x14ac:dyDescent="0.25">
      <c r="A12" s="17" t="s">
        <v>10</v>
      </c>
      <c r="B12" s="18" t="s">
        <v>11</v>
      </c>
      <c r="C12" s="18" t="s">
        <v>12</v>
      </c>
      <c r="D12" s="18" t="s">
        <v>13</v>
      </c>
      <c r="E12" s="18" t="s">
        <v>14</v>
      </c>
      <c r="F12" s="18" t="s">
        <v>15</v>
      </c>
      <c r="G12" s="18" t="s">
        <v>16</v>
      </c>
      <c r="H12" s="18" t="s">
        <v>17</v>
      </c>
      <c r="I12" s="18" t="s">
        <v>18</v>
      </c>
      <c r="J12" s="18" t="s">
        <v>19</v>
      </c>
      <c r="K12" s="18" t="s">
        <v>20</v>
      </c>
      <c r="L12" s="18" t="s">
        <v>21</v>
      </c>
      <c r="M12" s="18" t="s">
        <v>22</v>
      </c>
    </row>
    <row r="13" spans="1:22" x14ac:dyDescent="0.25">
      <c r="A13" s="11" t="s">
        <v>23</v>
      </c>
      <c r="B13" s="11">
        <v>3</v>
      </c>
      <c r="C13" s="19">
        <v>664501</v>
      </c>
      <c r="D13" s="11">
        <v>9</v>
      </c>
      <c r="E13" s="19">
        <v>780390</v>
      </c>
      <c r="F13" s="11">
        <v>9</v>
      </c>
      <c r="G13" s="19">
        <v>528452</v>
      </c>
      <c r="H13" s="11">
        <v>20</v>
      </c>
      <c r="I13" s="19">
        <v>451230</v>
      </c>
      <c r="J13" s="11">
        <v>60</v>
      </c>
      <c r="K13" s="19">
        <v>5180722.8800000008</v>
      </c>
      <c r="L13" s="11">
        <f>Tabla610[[#This Row],[Nº actividades]]+Tabla610[[#This Row],[Nº actividades ]]+Tabla610[[#This Row],[Nº actividades  ]]+Tabla610[[#This Row],[Nº actividades   ]]+Tabla610[[#This Row],[Nº actividades    ]]</f>
        <v>101</v>
      </c>
      <c r="M13" s="19">
        <f>Tabla610[[#This Row],[Importe]]+Tabla610[[#This Row],[Importe ]]+Tabla610[[#This Row],[Importe  ]]+Tabla610[[#This Row],[Importe   ]]+Tabla610[[#This Row],[Importe    ]]</f>
        <v>7605295.8800000008</v>
      </c>
    </row>
    <row r="14" spans="1:22" x14ac:dyDescent="0.25">
      <c r="A14" s="11" t="s">
        <v>24</v>
      </c>
      <c r="B14" s="11">
        <v>2</v>
      </c>
      <c r="C14" s="19">
        <v>14095.36</v>
      </c>
      <c r="E14" s="19"/>
      <c r="G14" s="19"/>
      <c r="H14" s="11">
        <v>8</v>
      </c>
      <c r="I14" s="19">
        <v>55400</v>
      </c>
      <c r="J14" s="11">
        <v>8</v>
      </c>
      <c r="K14" s="19">
        <v>14518</v>
      </c>
      <c r="L14" s="11">
        <f>Tabla610[[#This Row],[Nº actividades]]+Tabla610[[#This Row],[Nº actividades ]]+Tabla610[[#This Row],[Nº actividades  ]]+Tabla610[[#This Row],[Nº actividades   ]]+Tabla610[[#This Row],[Nº actividades    ]]</f>
        <v>18</v>
      </c>
      <c r="M14" s="19">
        <f>Tabla610[[#This Row],[Importe]]+Tabla610[[#This Row],[Importe ]]+Tabla610[[#This Row],[Importe  ]]+Tabla610[[#This Row],[Importe   ]]+Tabla610[[#This Row],[Importe    ]]</f>
        <v>84013.36</v>
      </c>
    </row>
    <row r="15" spans="1:22" x14ac:dyDescent="0.25">
      <c r="A15" s="11" t="s">
        <v>25</v>
      </c>
      <c r="B15" s="11">
        <v>10</v>
      </c>
      <c r="C15" s="19">
        <v>62634.98</v>
      </c>
      <c r="D15" s="11">
        <v>30</v>
      </c>
      <c r="E15" s="19">
        <v>277551.60000000003</v>
      </c>
      <c r="F15" s="11">
        <v>55</v>
      </c>
      <c r="G15" s="19">
        <v>193828.65999999997</v>
      </c>
      <c r="H15" s="11">
        <v>116</v>
      </c>
      <c r="I15" s="19">
        <v>656277.93999999971</v>
      </c>
      <c r="J15" s="11">
        <v>299</v>
      </c>
      <c r="K15" s="19">
        <v>774703.49</v>
      </c>
      <c r="L15" s="11">
        <f>Tabla610[[#This Row],[Nº actividades]]+Tabla610[[#This Row],[Nº actividades ]]+Tabla610[[#This Row],[Nº actividades  ]]+Tabla610[[#This Row],[Nº actividades   ]]+Tabla610[[#This Row],[Nº actividades    ]]</f>
        <v>510</v>
      </c>
      <c r="M15" s="19">
        <f>Tabla610[[#This Row],[Importe]]+Tabla610[[#This Row],[Importe ]]+Tabla610[[#This Row],[Importe  ]]+Tabla610[[#This Row],[Importe   ]]+Tabla610[[#This Row],[Importe    ]]</f>
        <v>1964996.6699999997</v>
      </c>
    </row>
    <row r="16" spans="1:22" x14ac:dyDescent="0.25">
      <c r="A16" s="11" t="s">
        <v>26</v>
      </c>
      <c r="B16" s="11">
        <f>SUBTOTAL(109,B13:B15)</f>
        <v>15</v>
      </c>
      <c r="C16" s="19">
        <f t="shared" ref="C16:K16" si="0">SUBTOTAL(109,C13:C15)</f>
        <v>741231.34</v>
      </c>
      <c r="D16" s="11">
        <f t="shared" si="0"/>
        <v>39</v>
      </c>
      <c r="E16" s="19">
        <f t="shared" si="0"/>
        <v>1057941.6000000001</v>
      </c>
      <c r="F16" s="11">
        <f t="shared" si="0"/>
        <v>64</v>
      </c>
      <c r="G16" s="19">
        <f t="shared" si="0"/>
        <v>722280.65999999992</v>
      </c>
      <c r="H16" s="11">
        <f t="shared" si="0"/>
        <v>144</v>
      </c>
      <c r="I16" s="19">
        <f t="shared" si="0"/>
        <v>1162907.9399999997</v>
      </c>
      <c r="J16" s="11">
        <f t="shared" si="0"/>
        <v>367</v>
      </c>
      <c r="K16" s="19">
        <f t="shared" si="0"/>
        <v>5969944.370000001</v>
      </c>
      <c r="L16" s="11">
        <f>Tabla610[[#This Row],[Nº actividades]]+Tabla610[[#This Row],[Nº actividades ]]+Tabla610[[#This Row],[Nº actividades  ]]+Tabla610[[#This Row],[Nº actividades   ]]+Tabla610[[#This Row],[Nº actividades    ]]</f>
        <v>629</v>
      </c>
      <c r="M16" s="19">
        <f>Tabla610[[#This Row],[Importe]]+Tabla610[[#This Row],[Importe ]]+Tabla610[[#This Row],[Importe  ]]+Tabla610[[#This Row],[Importe   ]]+Tabla610[[#This Row],[Importe    ]]</f>
        <v>9654305.9100000001</v>
      </c>
    </row>
    <row r="19" spans="1:12" x14ac:dyDescent="0.25">
      <c r="B19" s="81" t="s">
        <v>5</v>
      </c>
      <c r="C19" s="81"/>
      <c r="D19" s="81" t="s">
        <v>6</v>
      </c>
      <c r="E19" s="81"/>
      <c r="F19" s="81" t="s">
        <v>7</v>
      </c>
      <c r="G19" s="81"/>
      <c r="H19" s="81" t="s">
        <v>8</v>
      </c>
      <c r="I19" s="81"/>
      <c r="J19" s="81" t="s">
        <v>9</v>
      </c>
      <c r="K19" s="81"/>
    </row>
    <row r="20" spans="1:12" ht="30" x14ac:dyDescent="0.25">
      <c r="A20" s="20" t="s">
        <v>27</v>
      </c>
      <c r="B20" s="21" t="s">
        <v>28</v>
      </c>
      <c r="C20" s="21" t="s">
        <v>29</v>
      </c>
      <c r="D20" s="21" t="s">
        <v>30</v>
      </c>
      <c r="E20" s="21" t="s">
        <v>31</v>
      </c>
      <c r="F20" s="21" t="s">
        <v>32</v>
      </c>
      <c r="G20" s="21" t="s">
        <v>33</v>
      </c>
      <c r="H20" s="21" t="s">
        <v>34</v>
      </c>
      <c r="I20" s="21" t="s">
        <v>35</v>
      </c>
      <c r="J20" s="21" t="s">
        <v>36</v>
      </c>
      <c r="K20" s="21" t="s">
        <v>37</v>
      </c>
      <c r="L20" s="22" t="s">
        <v>26</v>
      </c>
    </row>
    <row r="21" spans="1:12" x14ac:dyDescent="0.25">
      <c r="A21" s="11" t="s">
        <v>38</v>
      </c>
      <c r="B21" s="11">
        <v>1</v>
      </c>
      <c r="D21" s="11">
        <v>15</v>
      </c>
      <c r="E21" s="11">
        <v>3</v>
      </c>
      <c r="F21" s="11">
        <v>2</v>
      </c>
      <c r="G21" s="11">
        <v>1</v>
      </c>
      <c r="H21" s="11">
        <v>45</v>
      </c>
      <c r="I21" s="11">
        <v>4</v>
      </c>
      <c r="J21" s="11">
        <v>163</v>
      </c>
      <c r="K21" s="11">
        <v>70</v>
      </c>
      <c r="L21" s="11">
        <f>SUM(Tabla13[[#This Row],[Homes]:[Mulleres    ]])</f>
        <v>304</v>
      </c>
    </row>
    <row r="22" spans="1:12" x14ac:dyDescent="0.25">
      <c r="A22" s="11" t="s">
        <v>39</v>
      </c>
      <c r="B22" s="11">
        <v>3</v>
      </c>
      <c r="D22" s="11">
        <v>1</v>
      </c>
      <c r="E22" s="11">
        <v>1</v>
      </c>
      <c r="L22" s="11">
        <f>SUM(Tabla13[[#This Row],[Homes]:[Mulleres    ]])</f>
        <v>5</v>
      </c>
    </row>
    <row r="23" spans="1:12" x14ac:dyDescent="0.25">
      <c r="A23" s="11" t="s">
        <v>40</v>
      </c>
      <c r="D23" s="11">
        <v>4</v>
      </c>
      <c r="E23" s="11">
        <v>4</v>
      </c>
      <c r="F23" s="11">
        <v>1</v>
      </c>
      <c r="J23" s="11">
        <v>1</v>
      </c>
      <c r="K23" s="11">
        <v>3</v>
      </c>
      <c r="L23" s="11">
        <f>SUM(Tabla13[[#This Row],[Homes]:[Mulleres    ]])</f>
        <v>13</v>
      </c>
    </row>
    <row r="24" spans="1:12" x14ac:dyDescent="0.25">
      <c r="A24" s="11" t="s">
        <v>41</v>
      </c>
      <c r="B24" s="11">
        <v>1</v>
      </c>
      <c r="C24" s="11">
        <v>3</v>
      </c>
      <c r="I24" s="11">
        <v>1</v>
      </c>
      <c r="J24" s="11">
        <v>6</v>
      </c>
      <c r="K24" s="11">
        <v>1</v>
      </c>
      <c r="L24" s="11">
        <f>SUM(Tabla13[[#This Row],[Homes]:[Mulleres    ]])</f>
        <v>12</v>
      </c>
    </row>
    <row r="25" spans="1:12" x14ac:dyDescent="0.25">
      <c r="A25" s="11" t="s">
        <v>42</v>
      </c>
      <c r="D25" s="11">
        <v>1</v>
      </c>
      <c r="H25" s="11">
        <v>22</v>
      </c>
      <c r="I25" s="11">
        <v>5</v>
      </c>
      <c r="J25" s="11">
        <v>13</v>
      </c>
      <c r="L25" s="11">
        <f>SUM(Tabla13[[#This Row],[Homes]:[Mulleres    ]])</f>
        <v>41</v>
      </c>
    </row>
    <row r="26" spans="1:12" x14ac:dyDescent="0.25">
      <c r="A26" s="11" t="s">
        <v>43</v>
      </c>
      <c r="C26" s="11">
        <v>1</v>
      </c>
      <c r="H26" s="11">
        <v>5</v>
      </c>
      <c r="I26" s="11">
        <v>1</v>
      </c>
      <c r="J26" s="11">
        <v>9</v>
      </c>
      <c r="K26" s="11">
        <v>1</v>
      </c>
      <c r="L26" s="11">
        <f>SUM(Tabla13[[#This Row],[Homes]:[Mulleres    ]])</f>
        <v>17</v>
      </c>
    </row>
    <row r="27" spans="1:12" x14ac:dyDescent="0.25">
      <c r="A27" s="11" t="s">
        <v>44</v>
      </c>
      <c r="B27" s="11">
        <v>6</v>
      </c>
      <c r="D27" s="11">
        <v>5</v>
      </c>
      <c r="E27" s="11">
        <v>5</v>
      </c>
      <c r="F27" s="11">
        <v>57</v>
      </c>
      <c r="G27" s="11">
        <v>3</v>
      </c>
      <c r="H27" s="11">
        <v>46</v>
      </c>
      <c r="I27" s="11">
        <v>13</v>
      </c>
      <c r="J27" s="11">
        <v>52</v>
      </c>
      <c r="K27" s="11">
        <v>48</v>
      </c>
      <c r="L27" s="11">
        <f>SUM(Tabla13[[#This Row],[Homes]:[Mulleres    ]])</f>
        <v>235</v>
      </c>
    </row>
    <row r="28" spans="1:12" x14ac:dyDescent="0.25">
      <c r="A28" s="11" t="s">
        <v>45</v>
      </c>
      <c r="H28" s="11">
        <v>1</v>
      </c>
      <c r="I28" s="11">
        <v>1</v>
      </c>
      <c r="L28" s="11">
        <f>SUM(Tabla13[[#This Row],[Homes]:[Mulleres    ]])</f>
        <v>2</v>
      </c>
    </row>
    <row r="29" spans="1:12" x14ac:dyDescent="0.25">
      <c r="A29" s="11" t="s">
        <v>26</v>
      </c>
      <c r="B29" s="11">
        <f>SUBTOTAL(109,B21:B28)</f>
        <v>11</v>
      </c>
      <c r="C29" s="11">
        <f t="shared" ref="C29:K29" si="1">SUBTOTAL(109,C21:C28)</f>
        <v>4</v>
      </c>
      <c r="D29" s="11">
        <f t="shared" si="1"/>
        <v>26</v>
      </c>
      <c r="E29" s="11">
        <f t="shared" si="1"/>
        <v>13</v>
      </c>
      <c r="F29" s="11">
        <f t="shared" si="1"/>
        <v>60</v>
      </c>
      <c r="G29" s="11">
        <f t="shared" si="1"/>
        <v>4</v>
      </c>
      <c r="H29" s="11">
        <f t="shared" si="1"/>
        <v>119</v>
      </c>
      <c r="I29" s="11">
        <f t="shared" si="1"/>
        <v>25</v>
      </c>
      <c r="J29" s="11">
        <f t="shared" si="1"/>
        <v>244</v>
      </c>
      <c r="K29" s="11">
        <f t="shared" si="1"/>
        <v>123</v>
      </c>
      <c r="L29" s="11">
        <f>SUM(Tabla13[[#This Row],[Homes]:[Mulleres    ]])</f>
        <v>629</v>
      </c>
    </row>
    <row r="32" spans="1:12" x14ac:dyDescent="0.25">
      <c r="B32" s="81" t="s">
        <v>5</v>
      </c>
      <c r="C32" s="81"/>
      <c r="D32" s="81" t="s">
        <v>6</v>
      </c>
      <c r="E32" s="81"/>
      <c r="F32" s="81" t="s">
        <v>7</v>
      </c>
      <c r="G32" s="81"/>
      <c r="H32" s="81" t="s">
        <v>8</v>
      </c>
      <c r="I32" s="81"/>
      <c r="J32" s="81" t="s">
        <v>9</v>
      </c>
      <c r="K32" s="81"/>
      <c r="L32" s="23"/>
    </row>
    <row r="33" spans="1:12" ht="30" x14ac:dyDescent="0.25">
      <c r="A33" s="17" t="s">
        <v>46</v>
      </c>
      <c r="B33" s="18" t="s">
        <v>28</v>
      </c>
      <c r="C33" s="18" t="s">
        <v>29</v>
      </c>
      <c r="D33" s="18" t="s">
        <v>30</v>
      </c>
      <c r="E33" s="18" t="s">
        <v>31</v>
      </c>
      <c r="F33" s="18" t="s">
        <v>32</v>
      </c>
      <c r="G33" s="18" t="s">
        <v>33</v>
      </c>
      <c r="H33" s="18" t="s">
        <v>34</v>
      </c>
      <c r="I33" s="18" t="s">
        <v>35</v>
      </c>
      <c r="J33" s="18" t="s">
        <v>36</v>
      </c>
      <c r="K33" s="18" t="s">
        <v>37</v>
      </c>
      <c r="L33" s="18" t="s">
        <v>26</v>
      </c>
    </row>
    <row r="34" spans="1:12" x14ac:dyDescent="0.25">
      <c r="A34" s="11" t="s">
        <v>38</v>
      </c>
      <c r="B34" s="11">
        <v>1</v>
      </c>
      <c r="D34" s="11">
        <v>12</v>
      </c>
      <c r="E34" s="11">
        <v>3</v>
      </c>
      <c r="F34" s="11">
        <v>2</v>
      </c>
      <c r="G34" s="11">
        <v>1</v>
      </c>
      <c r="H34" s="11">
        <v>10</v>
      </c>
      <c r="I34" s="11">
        <v>3</v>
      </c>
      <c r="J34" s="11">
        <v>28</v>
      </c>
      <c r="K34" s="11">
        <v>6</v>
      </c>
      <c r="L34" s="11">
        <f>SUM(Tabla14[[#This Row],[Homes]:[Mulleres    ]])</f>
        <v>66</v>
      </c>
    </row>
    <row r="35" spans="1:12" x14ac:dyDescent="0.25">
      <c r="A35" s="11" t="s">
        <v>39</v>
      </c>
      <c r="B35" s="11">
        <v>1</v>
      </c>
      <c r="D35" s="11">
        <v>1</v>
      </c>
      <c r="E35" s="11">
        <v>1</v>
      </c>
      <c r="L35" s="11">
        <f>SUM(Tabla14[[#This Row],[Homes]:[Mulleres    ]])</f>
        <v>3</v>
      </c>
    </row>
    <row r="36" spans="1:12" x14ac:dyDescent="0.25">
      <c r="A36" s="11" t="s">
        <v>40</v>
      </c>
      <c r="D36" s="11">
        <v>3</v>
      </c>
      <c r="E36" s="11">
        <v>3</v>
      </c>
      <c r="F36" s="11">
        <v>1</v>
      </c>
      <c r="J36" s="11">
        <v>1</v>
      </c>
      <c r="K36" s="11">
        <v>2</v>
      </c>
      <c r="L36" s="11">
        <f>SUM(Tabla14[[#This Row],[Homes]:[Mulleres    ]])</f>
        <v>10</v>
      </c>
    </row>
    <row r="37" spans="1:12" x14ac:dyDescent="0.25">
      <c r="A37" s="11" t="s">
        <v>41</v>
      </c>
      <c r="B37" s="11">
        <v>1</v>
      </c>
      <c r="C37" s="11">
        <v>1</v>
      </c>
      <c r="I37" s="11">
        <v>1</v>
      </c>
      <c r="J37" s="11">
        <v>3</v>
      </c>
      <c r="K37" s="11">
        <v>1</v>
      </c>
      <c r="L37" s="11">
        <f>SUM(Tabla14[[#This Row],[Homes]:[Mulleres    ]])</f>
        <v>7</v>
      </c>
    </row>
    <row r="38" spans="1:12" x14ac:dyDescent="0.25">
      <c r="A38" s="11" t="s">
        <v>42</v>
      </c>
      <c r="D38" s="11">
        <v>1</v>
      </c>
      <c r="H38" s="11">
        <v>4</v>
      </c>
      <c r="I38" s="11">
        <v>3</v>
      </c>
      <c r="J38" s="11">
        <v>6</v>
      </c>
      <c r="L38" s="11">
        <f>SUM(Tabla14[[#This Row],[Homes]:[Mulleres    ]])</f>
        <v>14</v>
      </c>
    </row>
    <row r="39" spans="1:12" x14ac:dyDescent="0.25">
      <c r="A39" s="11" t="s">
        <v>43</v>
      </c>
      <c r="C39" s="11">
        <v>1</v>
      </c>
      <c r="H39" s="11">
        <v>1</v>
      </c>
      <c r="I39" s="11">
        <v>1</v>
      </c>
      <c r="J39" s="11">
        <v>3</v>
      </c>
      <c r="K39" s="11">
        <v>1</v>
      </c>
      <c r="L39" s="11">
        <f>SUM(Tabla14[[#This Row],[Homes]:[Mulleres    ]])</f>
        <v>7</v>
      </c>
    </row>
    <row r="40" spans="1:12" x14ac:dyDescent="0.25">
      <c r="A40" s="11" t="s">
        <v>44</v>
      </c>
      <c r="B40" s="11">
        <v>1</v>
      </c>
      <c r="D40" s="11">
        <v>4</v>
      </c>
      <c r="E40" s="11">
        <v>3</v>
      </c>
      <c r="F40" s="11">
        <v>2</v>
      </c>
      <c r="G40" s="11">
        <v>1</v>
      </c>
      <c r="H40" s="11">
        <v>9</v>
      </c>
      <c r="I40" s="11">
        <v>9</v>
      </c>
      <c r="J40" s="11">
        <v>18</v>
      </c>
      <c r="K40" s="11">
        <v>9</v>
      </c>
      <c r="L40" s="11">
        <f>SUM(Tabla14[[#This Row],[Homes]:[Mulleres    ]])</f>
        <v>56</v>
      </c>
    </row>
    <row r="41" spans="1:12" x14ac:dyDescent="0.25">
      <c r="A41" s="11" t="s">
        <v>45</v>
      </c>
      <c r="H41" s="11">
        <v>1</v>
      </c>
      <c r="I41" s="11">
        <v>1</v>
      </c>
      <c r="L41" s="11">
        <f>SUM(Tabla14[[#This Row],[Homes]:[Mulleres    ]])</f>
        <v>2</v>
      </c>
    </row>
    <row r="42" spans="1:12" x14ac:dyDescent="0.25">
      <c r="A42" s="11" t="s">
        <v>26</v>
      </c>
      <c r="B42" s="11">
        <f>SUBTOTAL(109,B34:B41)</f>
        <v>4</v>
      </c>
      <c r="C42" s="11">
        <f t="shared" ref="C42:K42" si="2">SUBTOTAL(109,C34:C41)</f>
        <v>2</v>
      </c>
      <c r="D42" s="11">
        <f t="shared" si="2"/>
        <v>21</v>
      </c>
      <c r="E42" s="11">
        <f t="shared" si="2"/>
        <v>10</v>
      </c>
      <c r="F42" s="11">
        <f t="shared" si="2"/>
        <v>5</v>
      </c>
      <c r="G42" s="11">
        <f t="shared" si="2"/>
        <v>2</v>
      </c>
      <c r="H42" s="11">
        <f t="shared" si="2"/>
        <v>25</v>
      </c>
      <c r="I42" s="11">
        <f t="shared" si="2"/>
        <v>18</v>
      </c>
      <c r="J42" s="11">
        <f t="shared" si="2"/>
        <v>59</v>
      </c>
      <c r="K42" s="11">
        <f t="shared" si="2"/>
        <v>19</v>
      </c>
      <c r="L42" s="11">
        <f>SUM(Tabla14[[#This Row],[Homes]:[Mulleres    ]])</f>
        <v>165</v>
      </c>
    </row>
    <row r="46" spans="1:12" x14ac:dyDescent="0.25">
      <c r="A46" s="11" t="s">
        <v>47</v>
      </c>
      <c r="B46" s="11" t="s">
        <v>48</v>
      </c>
      <c r="C46" s="11" t="s">
        <v>11</v>
      </c>
      <c r="D46" s="11" t="s">
        <v>12</v>
      </c>
    </row>
    <row r="47" spans="1:12" x14ac:dyDescent="0.25">
      <c r="A47" s="11" t="s">
        <v>49</v>
      </c>
      <c r="B47" s="11" t="s">
        <v>23</v>
      </c>
      <c r="C47" s="11">
        <v>67</v>
      </c>
      <c r="D47" s="19">
        <v>3638958.6</v>
      </c>
    </row>
    <row r="48" spans="1:12" x14ac:dyDescent="0.25">
      <c r="A48" s="11" t="s">
        <v>49</v>
      </c>
      <c r="B48" s="11" t="s">
        <v>24</v>
      </c>
      <c r="C48" s="11">
        <v>9</v>
      </c>
      <c r="D48" s="19">
        <v>51568</v>
      </c>
    </row>
    <row r="49" spans="1:4" x14ac:dyDescent="0.25">
      <c r="A49" s="11" t="s">
        <v>49</v>
      </c>
      <c r="B49" s="11" t="s">
        <v>25</v>
      </c>
      <c r="C49" s="11">
        <v>310</v>
      </c>
      <c r="D49" s="19">
        <v>1392133.4100000011</v>
      </c>
    </row>
    <row r="50" spans="1:4" x14ac:dyDescent="0.25">
      <c r="A50" s="11" t="s">
        <v>50</v>
      </c>
      <c r="B50" s="11" t="s">
        <v>23</v>
      </c>
      <c r="C50" s="11">
        <v>29</v>
      </c>
      <c r="D50" s="19">
        <v>3633340.2800000003</v>
      </c>
    </row>
    <row r="51" spans="1:4" x14ac:dyDescent="0.25">
      <c r="A51" s="11" t="s">
        <v>50</v>
      </c>
      <c r="B51" s="11" t="s">
        <v>24</v>
      </c>
      <c r="C51" s="11">
        <v>9</v>
      </c>
      <c r="D51" s="19">
        <v>32445.360000000001</v>
      </c>
    </row>
    <row r="52" spans="1:4" x14ac:dyDescent="0.25">
      <c r="A52" s="11" t="s">
        <v>50</v>
      </c>
      <c r="B52" s="11" t="s">
        <v>25</v>
      </c>
      <c r="C52" s="11">
        <v>190</v>
      </c>
      <c r="D52" s="19">
        <v>480428.26</v>
      </c>
    </row>
    <row r="53" spans="1:4" x14ac:dyDescent="0.25">
      <c r="A53" s="11" t="s">
        <v>51</v>
      </c>
      <c r="B53" s="11" t="s">
        <v>23</v>
      </c>
      <c r="C53" s="11">
        <v>1</v>
      </c>
      <c r="D53" s="19">
        <v>150000</v>
      </c>
    </row>
    <row r="54" spans="1:4" x14ac:dyDescent="0.25">
      <c r="A54" s="11" t="s">
        <v>51</v>
      </c>
      <c r="B54" s="11" t="s">
        <v>25</v>
      </c>
      <c r="C54" s="11">
        <v>1</v>
      </c>
      <c r="D54" s="19">
        <v>18000</v>
      </c>
    </row>
    <row r="55" spans="1:4" x14ac:dyDescent="0.25">
      <c r="A55" s="11" t="s">
        <v>52</v>
      </c>
      <c r="B55" s="11" t="s">
        <v>23</v>
      </c>
      <c r="C55" s="11">
        <v>4</v>
      </c>
      <c r="D55" s="19">
        <v>182997</v>
      </c>
    </row>
    <row r="56" spans="1:4" x14ac:dyDescent="0.25">
      <c r="A56" s="11" t="s">
        <v>52</v>
      </c>
      <c r="B56" s="11" t="s">
        <v>25</v>
      </c>
      <c r="C56" s="11">
        <v>9</v>
      </c>
      <c r="D56" s="19">
        <v>74435</v>
      </c>
    </row>
    <row r="57" spans="1:4" x14ac:dyDescent="0.25">
      <c r="A57" s="11" t="s">
        <v>26</v>
      </c>
      <c r="C57" s="11">
        <f>SUBTOTAL(109,C47:C56)</f>
        <v>629</v>
      </c>
      <c r="D57" s="19">
        <f>SUBTOTAL(109,D47:D56)</f>
        <v>9654305.910000002</v>
      </c>
    </row>
    <row r="65" spans="1:4" x14ac:dyDescent="0.25">
      <c r="A65" s="11" t="s">
        <v>53</v>
      </c>
      <c r="B65" s="11" t="s">
        <v>48</v>
      </c>
      <c r="C65" s="11" t="s">
        <v>11</v>
      </c>
      <c r="D65" s="11" t="s">
        <v>12</v>
      </c>
    </row>
    <row r="66" spans="1:4" x14ac:dyDescent="0.25">
      <c r="A66" s="11" t="s">
        <v>54</v>
      </c>
      <c r="B66" s="11" t="s">
        <v>23</v>
      </c>
      <c r="C66" s="11">
        <v>11</v>
      </c>
      <c r="D66" s="19">
        <v>1446386.28</v>
      </c>
    </row>
    <row r="67" spans="1:4" x14ac:dyDescent="0.25">
      <c r="A67" s="11" t="s">
        <v>54</v>
      </c>
      <c r="B67" s="11" t="s">
        <v>24</v>
      </c>
      <c r="C67" s="11">
        <v>4</v>
      </c>
      <c r="D67" s="19">
        <v>2198</v>
      </c>
    </row>
    <row r="68" spans="1:4" x14ac:dyDescent="0.25">
      <c r="A68" s="11" t="s">
        <v>54</v>
      </c>
      <c r="B68" s="11" t="s">
        <v>25</v>
      </c>
      <c r="C68" s="11">
        <v>65</v>
      </c>
      <c r="D68" s="19">
        <v>458018.01999999967</v>
      </c>
    </row>
    <row r="69" spans="1:4" x14ac:dyDescent="0.25">
      <c r="A69" s="11" t="s">
        <v>55</v>
      </c>
      <c r="B69" s="11" t="s">
        <v>24</v>
      </c>
      <c r="C69" s="11">
        <v>2</v>
      </c>
      <c r="D69" s="19">
        <v>14095.36</v>
      </c>
    </row>
    <row r="70" spans="1:4" x14ac:dyDescent="0.25">
      <c r="A70" s="11" t="s">
        <v>55</v>
      </c>
      <c r="B70" s="11" t="s">
        <v>25</v>
      </c>
      <c r="C70" s="11">
        <v>2</v>
      </c>
      <c r="D70" s="19">
        <v>63900</v>
      </c>
    </row>
    <row r="71" spans="1:4" x14ac:dyDescent="0.25">
      <c r="A71" s="11" t="s">
        <v>56</v>
      </c>
      <c r="B71" s="11" t="s">
        <v>23</v>
      </c>
      <c r="C71" s="11">
        <v>80</v>
      </c>
      <c r="D71" s="19">
        <v>5770389.5</v>
      </c>
    </row>
    <row r="72" spans="1:4" x14ac:dyDescent="0.25">
      <c r="A72" s="11" t="s">
        <v>56</v>
      </c>
      <c r="B72" s="11" t="s">
        <v>24</v>
      </c>
      <c r="C72" s="11">
        <v>4</v>
      </c>
      <c r="D72" s="19">
        <v>48650</v>
      </c>
    </row>
    <row r="73" spans="1:4" x14ac:dyDescent="0.25">
      <c r="A73" s="11" t="s">
        <v>56</v>
      </c>
      <c r="B73" s="11" t="s">
        <v>25</v>
      </c>
      <c r="C73" s="11">
        <v>399</v>
      </c>
      <c r="D73" s="19">
        <v>1236862.6999999997</v>
      </c>
    </row>
    <row r="74" spans="1:4" x14ac:dyDescent="0.25">
      <c r="A74" s="11" t="s">
        <v>57</v>
      </c>
      <c r="B74" s="11" t="s">
        <v>23</v>
      </c>
      <c r="C74" s="11">
        <v>9</v>
      </c>
      <c r="D74" s="19">
        <v>238520.1</v>
      </c>
    </row>
    <row r="75" spans="1:4" x14ac:dyDescent="0.25">
      <c r="A75" s="11" t="s">
        <v>57</v>
      </c>
      <c r="B75" s="11" t="s">
        <v>24</v>
      </c>
      <c r="C75" s="11">
        <v>8</v>
      </c>
      <c r="D75" s="19">
        <v>19070</v>
      </c>
    </row>
    <row r="76" spans="1:4" x14ac:dyDescent="0.25">
      <c r="A76" s="11" t="s">
        <v>57</v>
      </c>
      <c r="B76" s="11" t="s">
        <v>25</v>
      </c>
      <c r="C76" s="11">
        <v>38</v>
      </c>
      <c r="D76" s="19">
        <v>167565.94999999998</v>
      </c>
    </row>
    <row r="77" spans="1:4" x14ac:dyDescent="0.25">
      <c r="A77" s="11" t="s">
        <v>58</v>
      </c>
      <c r="B77" s="11" t="s">
        <v>23</v>
      </c>
      <c r="C77" s="11">
        <v>1</v>
      </c>
      <c r="D77" s="19">
        <v>150000</v>
      </c>
    </row>
    <row r="78" spans="1:4" x14ac:dyDescent="0.25">
      <c r="A78" s="11" t="s">
        <v>58</v>
      </c>
      <c r="B78" s="11" t="s">
        <v>25</v>
      </c>
      <c r="C78" s="11">
        <v>6</v>
      </c>
      <c r="D78" s="19">
        <v>38650</v>
      </c>
    </row>
    <row r="79" spans="1:4" x14ac:dyDescent="0.25">
      <c r="A79" s="11" t="s">
        <v>26</v>
      </c>
      <c r="C79" s="11">
        <f>SUBTOTAL(109,C66:C78)</f>
        <v>629</v>
      </c>
      <c r="D79" s="19">
        <f>SUBTOTAL(109,D66:D78)</f>
        <v>9654305.9099999983</v>
      </c>
    </row>
  </sheetData>
  <mergeCells count="17">
    <mergeCell ref="R1:U1"/>
    <mergeCell ref="A8:V8"/>
    <mergeCell ref="B11:C11"/>
    <mergeCell ref="D11:E11"/>
    <mergeCell ref="F11:G11"/>
    <mergeCell ref="H11:I11"/>
    <mergeCell ref="J11:K11"/>
    <mergeCell ref="B32:C32"/>
    <mergeCell ref="D32:E32"/>
    <mergeCell ref="F32:G32"/>
    <mergeCell ref="H32:I32"/>
    <mergeCell ref="J32:K32"/>
    <mergeCell ref="B19:C19"/>
    <mergeCell ref="D19:E19"/>
    <mergeCell ref="F19:G19"/>
    <mergeCell ref="H19:I19"/>
    <mergeCell ref="J19:K19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C4D7-E63D-4F05-8EA1-B6BE95C80958}">
  <dimension ref="A1:P69"/>
  <sheetViews>
    <sheetView workbookViewId="0">
      <selection activeCell="G3" sqref="G3"/>
    </sheetView>
  </sheetViews>
  <sheetFormatPr baseColWidth="10" defaultRowHeight="15" x14ac:dyDescent="0.25"/>
  <cols>
    <col min="1" max="1" width="36.85546875" style="11" customWidth="1"/>
    <col min="2" max="2" width="27.5703125" style="11" customWidth="1"/>
    <col min="3" max="3" width="22.140625" style="11" customWidth="1"/>
    <col min="4" max="4" width="18.85546875" style="11" bestFit="1" customWidth="1"/>
    <col min="5" max="5" width="14" style="11" bestFit="1" customWidth="1"/>
    <col min="6" max="6" width="18.140625" style="11" customWidth="1"/>
    <col min="7" max="7" width="35.42578125" style="11" bestFit="1" customWidth="1"/>
    <col min="8" max="8" width="35.42578125" style="11" customWidth="1"/>
    <col min="9" max="10" width="11.42578125" style="11"/>
    <col min="11" max="11" width="18.85546875" style="11" customWidth="1"/>
    <col min="12" max="12" width="14.5703125" style="11" customWidth="1"/>
    <col min="13" max="13" width="12.140625" style="11" customWidth="1"/>
    <col min="14" max="16384" width="11.42578125" style="11"/>
  </cols>
  <sheetData>
    <row r="1" spans="1:16" s="8" customFormat="1" ht="53.25" customHeight="1" thickBot="1" x14ac:dyDescent="0.3">
      <c r="A1" s="1"/>
      <c r="B1" s="2"/>
      <c r="C1" s="3"/>
      <c r="D1" s="4"/>
      <c r="E1" s="4"/>
      <c r="F1" s="5"/>
      <c r="G1" s="6"/>
      <c r="H1" s="6"/>
      <c r="I1" s="1"/>
      <c r="J1" s="1"/>
      <c r="K1" s="6"/>
      <c r="L1" s="24" t="s">
        <v>0</v>
      </c>
      <c r="M1" s="1"/>
      <c r="N1" s="1"/>
      <c r="O1" s="1"/>
      <c r="P1" s="1"/>
    </row>
    <row r="2" spans="1:16" s="8" customFormat="1" ht="15" customHeight="1" x14ac:dyDescent="0.25">
      <c r="B2" s="9"/>
      <c r="C2" s="10"/>
      <c r="D2" s="11"/>
      <c r="E2" s="11"/>
      <c r="F2" s="12"/>
      <c r="G2" s="13"/>
      <c r="H2" s="13"/>
      <c r="I2" s="13"/>
      <c r="J2" s="13"/>
      <c r="K2" s="13"/>
      <c r="L2" s="13"/>
    </row>
    <row r="3" spans="1:16" s="8" customFormat="1" ht="15" customHeight="1" x14ac:dyDescent="0.25">
      <c r="A3" s="25" t="s">
        <v>1</v>
      </c>
      <c r="B3" s="9"/>
      <c r="C3" s="10"/>
      <c r="D3" s="11"/>
      <c r="E3" s="11"/>
      <c r="F3" s="12"/>
      <c r="G3" s="13"/>
      <c r="H3" s="13"/>
      <c r="I3" s="13"/>
      <c r="J3" s="13"/>
      <c r="K3" s="13"/>
      <c r="L3" s="13"/>
    </row>
    <row r="4" spans="1:16" s="8" customFormat="1" ht="15" customHeight="1" x14ac:dyDescent="0.25">
      <c r="A4" s="25" t="s">
        <v>59</v>
      </c>
      <c r="B4" s="9"/>
      <c r="C4" s="10"/>
      <c r="D4" s="11"/>
      <c r="E4" s="11"/>
      <c r="F4" s="12"/>
      <c r="G4" s="13"/>
      <c r="H4" s="13"/>
      <c r="I4" s="13"/>
      <c r="J4" s="13"/>
      <c r="K4" s="13"/>
      <c r="L4" s="13"/>
    </row>
    <row r="5" spans="1:16" s="8" customFormat="1" ht="15" customHeight="1" x14ac:dyDescent="0.25">
      <c r="A5" s="26" t="s">
        <v>60</v>
      </c>
      <c r="B5" s="9"/>
      <c r="C5" s="10"/>
      <c r="D5" s="11"/>
      <c r="E5" s="11"/>
      <c r="F5" s="12"/>
      <c r="G5" s="13"/>
      <c r="H5" s="13"/>
      <c r="I5" s="13"/>
      <c r="J5" s="13"/>
      <c r="K5" s="13"/>
      <c r="L5" s="13"/>
    </row>
    <row r="6" spans="1:16" s="8" customFormat="1" ht="15" customHeight="1" x14ac:dyDescent="0.25">
      <c r="A6" s="25" t="s">
        <v>3</v>
      </c>
      <c r="B6" s="9"/>
      <c r="C6" s="10"/>
      <c r="D6" s="11"/>
      <c r="E6" s="11"/>
      <c r="F6" s="12"/>
      <c r="G6" s="13"/>
      <c r="H6" s="13"/>
      <c r="I6" s="13"/>
      <c r="J6" s="13"/>
      <c r="K6" s="13"/>
      <c r="L6" s="13"/>
    </row>
    <row r="7" spans="1:16" s="8" customFormat="1" ht="15" customHeight="1" x14ac:dyDescent="0.25">
      <c r="A7" s="25"/>
      <c r="B7" s="9"/>
      <c r="C7" s="10"/>
      <c r="D7" s="11"/>
      <c r="E7" s="11"/>
      <c r="F7" s="12"/>
      <c r="G7" s="13"/>
      <c r="H7" s="13"/>
      <c r="I7" s="13"/>
      <c r="J7" s="13"/>
      <c r="K7" s="13"/>
      <c r="L7" s="13"/>
    </row>
    <row r="8" spans="1:16" s="8" customFormat="1" ht="15" customHeight="1" x14ac:dyDescent="0.25">
      <c r="A8" s="27" t="s">
        <v>61</v>
      </c>
      <c r="B8" s="9"/>
      <c r="C8" s="10"/>
      <c r="D8" s="11"/>
      <c r="E8" s="11"/>
      <c r="F8" s="12"/>
      <c r="G8" s="13"/>
      <c r="H8" s="13"/>
      <c r="I8" s="13"/>
      <c r="J8" s="13"/>
      <c r="K8" s="13"/>
      <c r="L8" s="13"/>
    </row>
    <row r="11" spans="1:16" s="8" customFormat="1" ht="29.25" customHeight="1" x14ac:dyDescent="0.2">
      <c r="A11" s="78" t="s">
        <v>62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</row>
    <row r="12" spans="1:16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6" ht="15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5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x14ac:dyDescent="0.25">
      <c r="D15" s="79"/>
      <c r="E15" s="79"/>
    </row>
    <row r="16" spans="1:16" x14ac:dyDescent="0.25">
      <c r="B16" s="77" t="s">
        <v>63</v>
      </c>
      <c r="C16" s="77"/>
      <c r="D16" s="77" t="s">
        <v>64</v>
      </c>
      <c r="E16" s="77"/>
      <c r="F16" s="77" t="s">
        <v>65</v>
      </c>
      <c r="G16" s="77"/>
      <c r="H16" s="30"/>
    </row>
    <row r="17" spans="1:8" x14ac:dyDescent="0.25">
      <c r="A17" s="11" t="s">
        <v>66</v>
      </c>
      <c r="B17" s="31" t="s">
        <v>11</v>
      </c>
      <c r="C17" s="31" t="s">
        <v>67</v>
      </c>
      <c r="D17" s="31" t="s">
        <v>13</v>
      </c>
      <c r="E17" s="31" t="s">
        <v>68</v>
      </c>
      <c r="F17" s="31" t="s">
        <v>69</v>
      </c>
      <c r="G17" s="31" t="s">
        <v>70</v>
      </c>
      <c r="H17" s="31"/>
    </row>
    <row r="18" spans="1:8" x14ac:dyDescent="0.25">
      <c r="A18" s="11" t="s">
        <v>23</v>
      </c>
      <c r="B18" s="11">
        <v>101</v>
      </c>
      <c r="C18" s="19">
        <v>7605295.8799999999</v>
      </c>
      <c r="D18" s="11">
        <v>59</v>
      </c>
      <c r="E18" s="19">
        <v>5754475.2199999997</v>
      </c>
      <c r="F18" s="32">
        <f t="shared" ref="F18:G21" si="0">D18/B18</f>
        <v>0.58415841584158412</v>
      </c>
      <c r="G18" s="33">
        <f t="shared" si="0"/>
        <v>0.75664054506187073</v>
      </c>
      <c r="H18" s="33"/>
    </row>
    <row r="19" spans="1:8" x14ac:dyDescent="0.25">
      <c r="A19" s="11" t="s">
        <v>24</v>
      </c>
      <c r="B19" s="11">
        <v>18</v>
      </c>
      <c r="C19" s="19">
        <v>84013.36</v>
      </c>
      <c r="D19" s="11">
        <v>7</v>
      </c>
      <c r="E19" s="19">
        <v>20163.36</v>
      </c>
      <c r="F19" s="32">
        <f t="shared" si="0"/>
        <v>0.3888888888888889</v>
      </c>
      <c r="G19" s="33">
        <f t="shared" si="0"/>
        <v>0.2400018282806449</v>
      </c>
      <c r="H19" s="33"/>
    </row>
    <row r="20" spans="1:8" x14ac:dyDescent="0.25">
      <c r="A20" s="11" t="s">
        <v>25</v>
      </c>
      <c r="B20" s="11">
        <v>510</v>
      </c>
      <c r="C20" s="19">
        <v>1964996.67</v>
      </c>
      <c r="D20" s="11">
        <v>269</v>
      </c>
      <c r="E20" s="19">
        <v>898264.71</v>
      </c>
      <c r="F20" s="32">
        <f t="shared" si="0"/>
        <v>0.52745098039215688</v>
      </c>
      <c r="G20" s="33">
        <f t="shared" si="0"/>
        <v>0.45713294262223864</v>
      </c>
      <c r="H20" s="33"/>
    </row>
    <row r="21" spans="1:8" ht="15.75" thickBot="1" x14ac:dyDescent="0.3">
      <c r="A21" s="34" t="s">
        <v>26</v>
      </c>
      <c r="B21" s="34">
        <f>SUM(B18:B20)</f>
        <v>629</v>
      </c>
      <c r="C21" s="35">
        <f>SUM(C18:C20)</f>
        <v>9654305.9100000001</v>
      </c>
      <c r="D21" s="34">
        <f>SUM(D18:D20)</f>
        <v>335</v>
      </c>
      <c r="E21" s="35">
        <f>SUM(E18:E20)</f>
        <v>6672903.29</v>
      </c>
      <c r="F21" s="36">
        <f t="shared" si="0"/>
        <v>0.53259141494435613</v>
      </c>
      <c r="G21" s="37">
        <f t="shared" si="0"/>
        <v>0.69118415681112388</v>
      </c>
      <c r="H21" s="38"/>
    </row>
    <row r="22" spans="1:8" ht="15.75" thickTop="1" x14ac:dyDescent="0.25"/>
    <row r="24" spans="1:8" x14ac:dyDescent="0.25">
      <c r="A24" s="39" t="s">
        <v>71</v>
      </c>
      <c r="B24" s="39"/>
    </row>
    <row r="25" spans="1:8" x14ac:dyDescent="0.25">
      <c r="A25" s="11" t="s">
        <v>72</v>
      </c>
      <c r="B25" s="11" t="s">
        <v>73</v>
      </c>
      <c r="C25" s="11" t="s">
        <v>11</v>
      </c>
      <c r="D25" s="19" t="s">
        <v>67</v>
      </c>
    </row>
    <row r="26" spans="1:8" x14ac:dyDescent="0.25">
      <c r="A26" s="11" t="s">
        <v>74</v>
      </c>
      <c r="B26" s="11" t="s">
        <v>23</v>
      </c>
      <c r="C26" s="11">
        <v>31</v>
      </c>
      <c r="D26" s="19">
        <v>3986632.2199999997</v>
      </c>
    </row>
    <row r="27" spans="1:8" x14ac:dyDescent="0.25">
      <c r="A27" s="11" t="s">
        <v>74</v>
      </c>
      <c r="B27" s="11" t="s">
        <v>24</v>
      </c>
      <c r="C27" s="11">
        <v>3</v>
      </c>
      <c r="D27" s="19">
        <v>1368</v>
      </c>
    </row>
    <row r="28" spans="1:8" x14ac:dyDescent="0.25">
      <c r="A28" s="11" t="s">
        <v>74</v>
      </c>
      <c r="B28" s="11" t="s">
        <v>25</v>
      </c>
      <c r="C28" s="11">
        <v>118</v>
      </c>
      <c r="D28" s="19">
        <v>322298.62</v>
      </c>
    </row>
    <row r="29" spans="1:8" x14ac:dyDescent="0.25">
      <c r="A29" s="11" t="s">
        <v>75</v>
      </c>
      <c r="B29" s="11" t="s">
        <v>23</v>
      </c>
      <c r="C29" s="11">
        <v>5</v>
      </c>
      <c r="D29" s="19">
        <v>858100</v>
      </c>
    </row>
    <row r="30" spans="1:8" x14ac:dyDescent="0.25">
      <c r="A30" s="11" t="s">
        <v>75</v>
      </c>
      <c r="B30" s="11" t="s">
        <v>24</v>
      </c>
      <c r="C30" s="11">
        <v>2</v>
      </c>
      <c r="D30" s="19">
        <v>14095.36</v>
      </c>
    </row>
    <row r="31" spans="1:8" x14ac:dyDescent="0.25">
      <c r="A31" s="11" t="s">
        <v>75</v>
      </c>
      <c r="B31" s="11" t="s">
        <v>25</v>
      </c>
      <c r="C31" s="11">
        <v>10</v>
      </c>
      <c r="D31" s="19">
        <v>142533</v>
      </c>
    </row>
    <row r="32" spans="1:8" x14ac:dyDescent="0.25">
      <c r="A32" s="11" t="s">
        <v>76</v>
      </c>
      <c r="B32" s="11" t="s">
        <v>23</v>
      </c>
      <c r="C32" s="11">
        <v>1</v>
      </c>
      <c r="D32" s="19">
        <v>10743</v>
      </c>
    </row>
    <row r="33" spans="1:16" x14ac:dyDescent="0.25">
      <c r="A33" s="11" t="s">
        <v>76</v>
      </c>
      <c r="B33" s="11" t="s">
        <v>24</v>
      </c>
      <c r="C33" s="11">
        <v>1</v>
      </c>
      <c r="D33" s="19">
        <v>350</v>
      </c>
      <c r="G33" s="40"/>
      <c r="H33" s="40"/>
      <c r="I33" s="41"/>
      <c r="J33" s="80"/>
      <c r="K33" s="80"/>
      <c r="L33" s="80"/>
      <c r="M33" s="80"/>
      <c r="N33" s="80"/>
      <c r="O33" s="80"/>
      <c r="P33" s="42"/>
    </row>
    <row r="34" spans="1:16" x14ac:dyDescent="0.25">
      <c r="A34" s="11" t="s">
        <v>76</v>
      </c>
      <c r="B34" s="11" t="s">
        <v>25</v>
      </c>
      <c r="C34" s="11">
        <v>43</v>
      </c>
      <c r="D34" s="19">
        <v>31185</v>
      </c>
      <c r="G34" s="40"/>
      <c r="H34" s="40"/>
      <c r="I34" s="40"/>
      <c r="J34" s="40"/>
      <c r="K34" s="40"/>
      <c r="L34" s="40"/>
      <c r="M34" s="40"/>
      <c r="N34" s="40"/>
      <c r="O34" s="40"/>
      <c r="P34" s="42"/>
    </row>
    <row r="35" spans="1:16" x14ac:dyDescent="0.25">
      <c r="A35" s="11" t="s">
        <v>77</v>
      </c>
      <c r="B35" s="11" t="s">
        <v>23</v>
      </c>
      <c r="C35" s="11">
        <v>19</v>
      </c>
      <c r="D35" s="19">
        <v>843000</v>
      </c>
      <c r="G35" s="39" t="s">
        <v>78</v>
      </c>
      <c r="H35" s="29" t="s">
        <v>5</v>
      </c>
      <c r="I35" s="77" t="s">
        <v>6</v>
      </c>
      <c r="J35" s="77"/>
      <c r="K35" s="39" t="s">
        <v>7</v>
      </c>
      <c r="L35" s="77" t="s">
        <v>8</v>
      </c>
      <c r="M35" s="77"/>
      <c r="N35" s="77" t="s">
        <v>9</v>
      </c>
      <c r="O35" s="77"/>
      <c r="P35" s="77" t="s">
        <v>26</v>
      </c>
    </row>
    <row r="36" spans="1:16" x14ac:dyDescent="0.25">
      <c r="A36" s="11" t="s">
        <v>77</v>
      </c>
      <c r="B36" s="11" t="s">
        <v>24</v>
      </c>
      <c r="C36" s="11">
        <v>1</v>
      </c>
      <c r="D36" s="19">
        <v>4350</v>
      </c>
      <c r="G36" s="39" t="s">
        <v>79</v>
      </c>
      <c r="H36" s="39" t="s">
        <v>28</v>
      </c>
      <c r="I36" s="29" t="s">
        <v>28</v>
      </c>
      <c r="J36" s="29" t="s">
        <v>29</v>
      </c>
      <c r="K36" s="29" t="s">
        <v>28</v>
      </c>
      <c r="L36" s="29" t="s">
        <v>28</v>
      </c>
      <c r="M36" s="29" t="s">
        <v>29</v>
      </c>
      <c r="N36" s="29" t="s">
        <v>28</v>
      </c>
      <c r="O36" s="29" t="s">
        <v>29</v>
      </c>
      <c r="P36" s="77"/>
    </row>
    <row r="37" spans="1:16" x14ac:dyDescent="0.25">
      <c r="A37" s="11" t="s">
        <v>77</v>
      </c>
      <c r="B37" s="11" t="s">
        <v>25</v>
      </c>
      <c r="C37" s="11">
        <v>86</v>
      </c>
      <c r="D37" s="19">
        <v>283429.87</v>
      </c>
      <c r="G37" s="43" t="s">
        <v>38</v>
      </c>
      <c r="H37" s="43"/>
      <c r="I37" s="44">
        <v>4</v>
      </c>
      <c r="J37" s="44">
        <v>2</v>
      </c>
      <c r="K37" s="44">
        <v>2</v>
      </c>
      <c r="L37" s="44">
        <v>4</v>
      </c>
      <c r="M37" s="44"/>
      <c r="N37" s="44">
        <v>22</v>
      </c>
      <c r="O37" s="44">
        <v>5</v>
      </c>
      <c r="P37" s="44">
        <f t="shared" ref="P37:P45" si="1">SUM(H37:O37)</f>
        <v>39</v>
      </c>
    </row>
    <row r="38" spans="1:16" x14ac:dyDescent="0.25">
      <c r="A38" s="11" t="s">
        <v>80</v>
      </c>
      <c r="B38" s="11" t="s">
        <v>23</v>
      </c>
      <c r="C38" s="11">
        <v>3</v>
      </c>
      <c r="D38" s="19">
        <v>56000</v>
      </c>
      <c r="G38" s="45" t="s">
        <v>39</v>
      </c>
      <c r="H38" s="45">
        <v>1</v>
      </c>
      <c r="I38" s="46"/>
      <c r="J38" s="46">
        <v>1</v>
      </c>
      <c r="K38" s="46"/>
      <c r="L38" s="46"/>
      <c r="M38" s="46"/>
      <c r="N38" s="46"/>
      <c r="O38" s="46"/>
      <c r="P38" s="46">
        <f t="shared" si="1"/>
        <v>2</v>
      </c>
    </row>
    <row r="39" spans="1:16" x14ac:dyDescent="0.25">
      <c r="A39" s="11" t="s">
        <v>80</v>
      </c>
      <c r="B39" s="11" t="s">
        <v>25</v>
      </c>
      <c r="C39" s="11">
        <v>12</v>
      </c>
      <c r="D39" s="19">
        <v>118818.22</v>
      </c>
      <c r="G39" s="47" t="s">
        <v>40</v>
      </c>
      <c r="H39" s="47"/>
      <c r="I39" s="48"/>
      <c r="J39" s="48">
        <v>2</v>
      </c>
      <c r="K39" s="48">
        <v>1</v>
      </c>
      <c r="L39" s="48"/>
      <c r="M39" s="48"/>
      <c r="N39" s="48"/>
      <c r="O39" s="48">
        <v>2</v>
      </c>
      <c r="P39" s="44">
        <f t="shared" si="1"/>
        <v>5</v>
      </c>
    </row>
    <row r="40" spans="1:16" x14ac:dyDescent="0.25">
      <c r="A40" s="49" t="s">
        <v>26</v>
      </c>
      <c r="B40" s="49"/>
      <c r="C40" s="49">
        <f>SUBTOTAL(109,C26:C39)</f>
        <v>335</v>
      </c>
      <c r="D40" s="50">
        <f>SUBTOTAL(109,D26:D39)</f>
        <v>6672903.29</v>
      </c>
      <c r="G40" s="45" t="s">
        <v>41</v>
      </c>
      <c r="H40" s="45"/>
      <c r="I40" s="46"/>
      <c r="J40" s="46"/>
      <c r="K40" s="46"/>
      <c r="L40" s="46"/>
      <c r="M40" s="46"/>
      <c r="N40" s="46">
        <v>1</v>
      </c>
      <c r="O40" s="46">
        <v>1</v>
      </c>
      <c r="P40" s="46">
        <f t="shared" si="1"/>
        <v>2</v>
      </c>
    </row>
    <row r="41" spans="1:16" x14ac:dyDescent="0.25">
      <c r="G41" s="47" t="s">
        <v>42</v>
      </c>
      <c r="H41" s="47"/>
      <c r="I41" s="48">
        <v>1</v>
      </c>
      <c r="J41" s="48"/>
      <c r="K41" s="48"/>
      <c r="L41" s="48"/>
      <c r="M41" s="48"/>
      <c r="N41" s="48">
        <v>3</v>
      </c>
      <c r="O41" s="48"/>
      <c r="P41" s="44">
        <f t="shared" si="1"/>
        <v>4</v>
      </c>
    </row>
    <row r="42" spans="1:16" x14ac:dyDescent="0.25">
      <c r="B42" s="51"/>
      <c r="G42" s="45" t="s">
        <v>43</v>
      </c>
      <c r="H42" s="45"/>
      <c r="I42" s="46"/>
      <c r="J42" s="46"/>
      <c r="K42" s="46"/>
      <c r="L42" s="46"/>
      <c r="M42" s="46"/>
      <c r="N42" s="46">
        <v>2</v>
      </c>
      <c r="O42" s="46">
        <v>1</v>
      </c>
      <c r="P42" s="46">
        <f t="shared" si="1"/>
        <v>3</v>
      </c>
    </row>
    <row r="43" spans="1:16" x14ac:dyDescent="0.25">
      <c r="B43" s="51"/>
      <c r="G43" s="52" t="s">
        <v>44</v>
      </c>
      <c r="H43" s="52"/>
      <c r="I43" s="53">
        <v>3</v>
      </c>
      <c r="J43" s="53"/>
      <c r="K43" s="53"/>
      <c r="L43" s="53">
        <v>2</v>
      </c>
      <c r="M43" s="53">
        <v>3</v>
      </c>
      <c r="N43" s="53">
        <v>8</v>
      </c>
      <c r="O43" s="53">
        <v>9</v>
      </c>
      <c r="P43" s="44">
        <f t="shared" si="1"/>
        <v>25</v>
      </c>
    </row>
    <row r="44" spans="1:16" x14ac:dyDescent="0.25">
      <c r="A44" s="39" t="s">
        <v>81</v>
      </c>
      <c r="B44" s="51"/>
      <c r="G44" s="54" t="s">
        <v>45</v>
      </c>
      <c r="H44" s="54"/>
      <c r="I44" s="55"/>
      <c r="J44" s="55"/>
      <c r="K44" s="55"/>
      <c r="L44" s="55"/>
      <c r="M44" s="55">
        <v>1</v>
      </c>
      <c r="N44" s="55"/>
      <c r="O44" s="55"/>
      <c r="P44" s="55">
        <f t="shared" si="1"/>
        <v>1</v>
      </c>
    </row>
    <row r="45" spans="1:16" ht="15.75" thickBot="1" x14ac:dyDescent="0.3">
      <c r="A45" s="11" t="s">
        <v>72</v>
      </c>
      <c r="B45" s="11" t="s">
        <v>82</v>
      </c>
      <c r="C45" s="11" t="s">
        <v>11</v>
      </c>
      <c r="D45" s="11" t="s">
        <v>67</v>
      </c>
      <c r="G45" s="56" t="s">
        <v>26</v>
      </c>
      <c r="H45" s="56">
        <f t="shared" ref="H45:O45" si="2">SUM(H37:H44)</f>
        <v>1</v>
      </c>
      <c r="I45" s="57">
        <f t="shared" si="2"/>
        <v>8</v>
      </c>
      <c r="J45" s="57">
        <f t="shared" si="2"/>
        <v>5</v>
      </c>
      <c r="K45" s="57">
        <f t="shared" si="2"/>
        <v>3</v>
      </c>
      <c r="L45" s="57">
        <f t="shared" si="2"/>
        <v>6</v>
      </c>
      <c r="M45" s="57">
        <f t="shared" si="2"/>
        <v>4</v>
      </c>
      <c r="N45" s="57">
        <f t="shared" si="2"/>
        <v>36</v>
      </c>
      <c r="O45" s="57">
        <f t="shared" si="2"/>
        <v>18</v>
      </c>
      <c r="P45" s="57">
        <f t="shared" si="1"/>
        <v>81</v>
      </c>
    </row>
    <row r="46" spans="1:16" ht="15.75" thickTop="1" x14ac:dyDescent="0.25">
      <c r="A46" s="11" t="s">
        <v>74</v>
      </c>
      <c r="B46" s="11" t="s">
        <v>38</v>
      </c>
      <c r="C46" s="11">
        <v>124</v>
      </c>
      <c r="D46" s="19">
        <v>2651356.9000000004</v>
      </c>
    </row>
    <row r="47" spans="1:16" x14ac:dyDescent="0.25">
      <c r="A47" s="11" t="s">
        <v>74</v>
      </c>
      <c r="B47" s="11" t="s">
        <v>40</v>
      </c>
      <c r="C47" s="11">
        <v>2</v>
      </c>
      <c r="D47" s="19">
        <v>5960</v>
      </c>
    </row>
    <row r="48" spans="1:16" x14ac:dyDescent="0.25">
      <c r="A48" s="11" t="s">
        <v>74</v>
      </c>
      <c r="B48" s="11" t="s">
        <v>41</v>
      </c>
      <c r="C48" s="11">
        <v>1</v>
      </c>
      <c r="D48" s="19">
        <v>10000</v>
      </c>
    </row>
    <row r="49" spans="1:4" x14ac:dyDescent="0.25">
      <c r="A49" s="11" t="s">
        <v>74</v>
      </c>
      <c r="B49" s="11" t="s">
        <v>42</v>
      </c>
      <c r="C49" s="11">
        <v>2</v>
      </c>
      <c r="D49" s="19">
        <v>119520</v>
      </c>
    </row>
    <row r="50" spans="1:4" x14ac:dyDescent="0.25">
      <c r="A50" s="11" t="s">
        <v>74</v>
      </c>
      <c r="B50" s="11" t="s">
        <v>43</v>
      </c>
      <c r="C50" s="11">
        <v>8</v>
      </c>
      <c r="D50" s="19">
        <v>1126311.94</v>
      </c>
    </row>
    <row r="51" spans="1:4" x14ac:dyDescent="0.25">
      <c r="A51" s="11" t="s">
        <v>74</v>
      </c>
      <c r="B51" s="11" t="s">
        <v>44</v>
      </c>
      <c r="C51" s="11">
        <v>15</v>
      </c>
      <c r="D51" s="19">
        <v>397150</v>
      </c>
    </row>
    <row r="52" spans="1:4" x14ac:dyDescent="0.25">
      <c r="A52" s="11" t="s">
        <v>75</v>
      </c>
      <c r="B52" s="11" t="s">
        <v>38</v>
      </c>
      <c r="C52" s="11">
        <v>8</v>
      </c>
      <c r="D52" s="19">
        <v>188394</v>
      </c>
    </row>
    <row r="53" spans="1:4" x14ac:dyDescent="0.25">
      <c r="A53" s="11" t="s">
        <v>75</v>
      </c>
      <c r="B53" s="11" t="s">
        <v>39</v>
      </c>
      <c r="C53" s="11">
        <v>3</v>
      </c>
      <c r="D53" s="19">
        <v>648796.36</v>
      </c>
    </row>
    <row r="54" spans="1:4" x14ac:dyDescent="0.25">
      <c r="A54" s="11" t="s">
        <v>75</v>
      </c>
      <c r="B54" s="11" t="s">
        <v>40</v>
      </c>
      <c r="C54" s="11">
        <v>3</v>
      </c>
      <c r="D54" s="19">
        <v>62541</v>
      </c>
    </row>
    <row r="55" spans="1:4" x14ac:dyDescent="0.25">
      <c r="A55" s="11" t="s">
        <v>75</v>
      </c>
      <c r="B55" s="11" t="s">
        <v>42</v>
      </c>
      <c r="C55" s="11">
        <v>1</v>
      </c>
      <c r="D55" s="19">
        <v>18000</v>
      </c>
    </row>
    <row r="56" spans="1:4" x14ac:dyDescent="0.25">
      <c r="A56" s="11" t="s">
        <v>75</v>
      </c>
      <c r="B56" s="11" t="s">
        <v>44</v>
      </c>
      <c r="C56" s="11">
        <v>1</v>
      </c>
      <c r="D56" s="19">
        <v>47997</v>
      </c>
    </row>
    <row r="57" spans="1:4" x14ac:dyDescent="0.25">
      <c r="A57" s="11" t="s">
        <v>75</v>
      </c>
      <c r="B57" s="11" t="s">
        <v>45</v>
      </c>
      <c r="C57" s="11">
        <v>1</v>
      </c>
      <c r="D57" s="19">
        <v>49000</v>
      </c>
    </row>
    <row r="58" spans="1:4" x14ac:dyDescent="0.25">
      <c r="A58" s="11" t="s">
        <v>76</v>
      </c>
      <c r="B58" s="11" t="s">
        <v>38</v>
      </c>
      <c r="C58" s="11">
        <v>2</v>
      </c>
      <c r="D58" s="19">
        <v>650</v>
      </c>
    </row>
    <row r="59" spans="1:4" x14ac:dyDescent="0.25">
      <c r="A59" s="11" t="s">
        <v>76</v>
      </c>
      <c r="B59" s="11" t="s">
        <v>39</v>
      </c>
      <c r="C59" s="11">
        <v>1</v>
      </c>
      <c r="D59" s="19">
        <v>10743</v>
      </c>
    </row>
    <row r="60" spans="1:4" x14ac:dyDescent="0.25">
      <c r="A60" s="11" t="s">
        <v>76</v>
      </c>
      <c r="B60" s="11" t="s">
        <v>40</v>
      </c>
      <c r="C60" s="11">
        <v>1</v>
      </c>
      <c r="D60" s="19">
        <v>460</v>
      </c>
    </row>
    <row r="61" spans="1:4" x14ac:dyDescent="0.25">
      <c r="A61" s="11" t="s">
        <v>76</v>
      </c>
      <c r="B61" s="11" t="s">
        <v>44</v>
      </c>
      <c r="C61" s="11">
        <v>41</v>
      </c>
      <c r="D61" s="19">
        <v>30425</v>
      </c>
    </row>
    <row r="62" spans="1:4" x14ac:dyDescent="0.25">
      <c r="A62" s="11" t="s">
        <v>77</v>
      </c>
      <c r="B62" s="11" t="s">
        <v>38</v>
      </c>
      <c r="C62" s="11">
        <v>89</v>
      </c>
      <c r="D62" s="19">
        <v>806533.87</v>
      </c>
    </row>
    <row r="63" spans="1:4" x14ac:dyDescent="0.25">
      <c r="A63" s="11" t="s">
        <v>77</v>
      </c>
      <c r="B63" s="11" t="s">
        <v>41</v>
      </c>
      <c r="C63" s="11">
        <v>1</v>
      </c>
      <c r="D63" s="19">
        <v>9500</v>
      </c>
    </row>
    <row r="64" spans="1:4" x14ac:dyDescent="0.25">
      <c r="A64" s="11" t="s">
        <v>77</v>
      </c>
      <c r="B64" s="11" t="s">
        <v>42</v>
      </c>
      <c r="C64" s="11">
        <v>6</v>
      </c>
      <c r="D64" s="19">
        <v>36025</v>
      </c>
    </row>
    <row r="65" spans="1:4" x14ac:dyDescent="0.25">
      <c r="A65" s="11" t="s">
        <v>77</v>
      </c>
      <c r="B65" s="11" t="s">
        <v>43</v>
      </c>
      <c r="C65" s="11">
        <v>1</v>
      </c>
      <c r="D65" s="19">
        <v>9500</v>
      </c>
    </row>
    <row r="66" spans="1:4" x14ac:dyDescent="0.25">
      <c r="A66" s="11" t="s">
        <v>77</v>
      </c>
      <c r="B66" s="11" t="s">
        <v>44</v>
      </c>
      <c r="C66" s="11">
        <v>9</v>
      </c>
      <c r="D66" s="19">
        <v>269221</v>
      </c>
    </row>
    <row r="67" spans="1:4" x14ac:dyDescent="0.25">
      <c r="A67" s="11" t="s">
        <v>80</v>
      </c>
      <c r="B67" s="11" t="s">
        <v>38</v>
      </c>
      <c r="C67" s="11">
        <v>6</v>
      </c>
      <c r="D67" s="19">
        <v>81400</v>
      </c>
    </row>
    <row r="68" spans="1:4" x14ac:dyDescent="0.25">
      <c r="A68" s="11" t="s">
        <v>80</v>
      </c>
      <c r="B68" s="11" t="s">
        <v>44</v>
      </c>
      <c r="C68" s="11">
        <v>9</v>
      </c>
      <c r="D68" s="19">
        <v>93418.22</v>
      </c>
    </row>
    <row r="69" spans="1:4" x14ac:dyDescent="0.25">
      <c r="A69" s="49" t="s">
        <v>26</v>
      </c>
      <c r="B69" s="49"/>
      <c r="C69" s="49">
        <f>SUBTOTAL(109,C46:C68)</f>
        <v>335</v>
      </c>
      <c r="D69" s="50">
        <f>SUBTOTAL(109,D46:D68)</f>
        <v>6672903.29</v>
      </c>
    </row>
  </sheetData>
  <mergeCells count="12">
    <mergeCell ref="I35:J35"/>
    <mergeCell ref="L35:M35"/>
    <mergeCell ref="N35:O35"/>
    <mergeCell ref="P35:P36"/>
    <mergeCell ref="A11:P12"/>
    <mergeCell ref="D15:E15"/>
    <mergeCell ref="B16:C16"/>
    <mergeCell ref="D16:E16"/>
    <mergeCell ref="F16:G16"/>
    <mergeCell ref="J33:K33"/>
    <mergeCell ref="L33:M33"/>
    <mergeCell ref="N33:O33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C8E3-06F4-42B9-A699-C5B8DA48A548}">
  <dimension ref="A1:L129"/>
  <sheetViews>
    <sheetView workbookViewId="0">
      <selection activeCell="E4" sqref="E4"/>
    </sheetView>
  </sheetViews>
  <sheetFormatPr baseColWidth="10" defaultRowHeight="15" x14ac:dyDescent="0.25"/>
  <cols>
    <col min="1" max="1" width="41.42578125" customWidth="1"/>
    <col min="2" max="2" width="45.140625" bestFit="1" customWidth="1"/>
    <col min="3" max="3" width="19" customWidth="1"/>
    <col min="4" max="4" width="14.7109375" customWidth="1"/>
    <col min="5" max="5" width="13.140625" bestFit="1" customWidth="1"/>
    <col min="8" max="8" width="30.28515625" bestFit="1" customWidth="1"/>
    <col min="9" max="9" width="70.85546875" customWidth="1"/>
    <col min="10" max="10" width="19" customWidth="1"/>
    <col min="11" max="11" width="24.28515625" customWidth="1"/>
    <col min="12" max="12" width="18.28515625" customWidth="1"/>
  </cols>
  <sheetData>
    <row r="1" spans="1:12" s="62" customFormat="1" ht="48.75" customHeight="1" thickBot="1" x14ac:dyDescent="0.3">
      <c r="A1" s="58"/>
      <c r="B1" s="58"/>
      <c r="C1" s="59"/>
      <c r="D1" s="59"/>
      <c r="E1" s="60"/>
      <c r="F1" s="60"/>
      <c r="G1" s="61"/>
      <c r="H1" s="61"/>
      <c r="I1" s="61"/>
      <c r="J1" s="82" t="s">
        <v>0</v>
      </c>
      <c r="K1" s="82"/>
      <c r="L1" s="82"/>
    </row>
    <row r="2" spans="1:12" s="62" customFormat="1" ht="15" customHeight="1" x14ac:dyDescent="0.25">
      <c r="C2" s="63"/>
      <c r="D2" s="63"/>
      <c r="E2" s="64"/>
      <c r="F2" s="64"/>
      <c r="G2" s="65"/>
      <c r="H2" s="65"/>
      <c r="I2" s="65"/>
      <c r="J2" s="65"/>
      <c r="K2" s="66"/>
      <c r="L2" s="66"/>
    </row>
    <row r="3" spans="1:12" s="62" customFormat="1" ht="15" customHeight="1" x14ac:dyDescent="0.25">
      <c r="A3" s="15" t="s">
        <v>1</v>
      </c>
      <c r="B3" s="67"/>
      <c r="C3" s="63"/>
      <c r="D3" s="63"/>
      <c r="E3" s="64"/>
      <c r="F3" s="64"/>
      <c r="G3" s="65"/>
      <c r="H3" s="65"/>
      <c r="I3" s="65"/>
      <c r="J3" s="65"/>
      <c r="K3" s="66"/>
      <c r="L3" s="66"/>
    </row>
    <row r="4" spans="1:12" s="62" customFormat="1" ht="15" customHeight="1" x14ac:dyDescent="0.25">
      <c r="A4" s="16" t="s">
        <v>2</v>
      </c>
      <c r="B4" s="68"/>
      <c r="C4" s="63"/>
      <c r="D4" s="63"/>
      <c r="E4" s="64"/>
      <c r="F4" s="64"/>
      <c r="G4" s="65"/>
      <c r="H4" s="65"/>
      <c r="I4" s="65"/>
      <c r="J4" s="65"/>
      <c r="K4" s="66"/>
      <c r="L4" s="66"/>
    </row>
    <row r="5" spans="1:12" s="62" customFormat="1" ht="15" customHeight="1" x14ac:dyDescent="0.25">
      <c r="A5" s="15" t="s">
        <v>3</v>
      </c>
      <c r="B5" s="67"/>
      <c r="C5" s="63"/>
      <c r="D5" s="63"/>
      <c r="E5" s="64"/>
      <c r="F5" s="64"/>
      <c r="G5" s="65"/>
      <c r="H5" s="65"/>
      <c r="I5" s="65"/>
      <c r="J5" s="65"/>
      <c r="K5" s="66"/>
      <c r="L5" s="66"/>
    </row>
    <row r="8" spans="1:12" ht="26.25" x14ac:dyDescent="0.25">
      <c r="A8" s="83" t="s">
        <v>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</row>
    <row r="11" spans="1:12" x14ac:dyDescent="0.25">
      <c r="A11" s="39" t="s">
        <v>83</v>
      </c>
      <c r="H11" s="39" t="s">
        <v>84</v>
      </c>
    </row>
    <row r="12" spans="1:12" s="11" customFormat="1" x14ac:dyDescent="0.25">
      <c r="A12" s="11" t="s">
        <v>85</v>
      </c>
      <c r="B12" s="11" t="s">
        <v>72</v>
      </c>
      <c r="C12" s="11" t="s">
        <v>73</v>
      </c>
      <c r="D12" s="11" t="s">
        <v>11</v>
      </c>
      <c r="E12" s="11" t="s">
        <v>67</v>
      </c>
      <c r="H12" s="11" t="s">
        <v>86</v>
      </c>
      <c r="I12" s="11" t="s">
        <v>87</v>
      </c>
      <c r="J12" s="11" t="s">
        <v>73</v>
      </c>
      <c r="K12" s="11" t="s">
        <v>11</v>
      </c>
      <c r="L12" s="11" t="s">
        <v>67</v>
      </c>
    </row>
    <row r="13" spans="1:12" s="11" customFormat="1" x14ac:dyDescent="0.25">
      <c r="A13" s="11" t="s">
        <v>88</v>
      </c>
      <c r="B13" s="11" t="s">
        <v>89</v>
      </c>
      <c r="C13" s="11" t="s">
        <v>25</v>
      </c>
      <c r="D13" s="11">
        <v>1</v>
      </c>
      <c r="E13" s="19">
        <v>3000</v>
      </c>
      <c r="H13" s="11" t="s">
        <v>90</v>
      </c>
      <c r="I13" s="11" t="s">
        <v>91</v>
      </c>
      <c r="J13" s="11" t="s">
        <v>25</v>
      </c>
      <c r="K13" s="11">
        <v>1</v>
      </c>
      <c r="L13" s="19">
        <v>49000</v>
      </c>
    </row>
    <row r="14" spans="1:12" s="11" customFormat="1" x14ac:dyDescent="0.25">
      <c r="A14" s="11" t="s">
        <v>88</v>
      </c>
      <c r="B14" s="11" t="s">
        <v>92</v>
      </c>
      <c r="C14" s="11" t="s">
        <v>23</v>
      </c>
      <c r="D14" s="11">
        <v>4</v>
      </c>
      <c r="E14" s="19">
        <v>277857.5</v>
      </c>
      <c r="H14" s="11" t="s">
        <v>93</v>
      </c>
      <c r="I14" s="11" t="s">
        <v>94</v>
      </c>
      <c r="J14" s="11" t="s">
        <v>25</v>
      </c>
      <c r="K14" s="11">
        <v>1</v>
      </c>
      <c r="L14" s="19">
        <v>14355</v>
      </c>
    </row>
    <row r="15" spans="1:12" s="11" customFormat="1" x14ac:dyDescent="0.25">
      <c r="A15" s="11" t="s">
        <v>88</v>
      </c>
      <c r="B15" s="11" t="s">
        <v>92</v>
      </c>
      <c r="C15" s="11" t="s">
        <v>25</v>
      </c>
      <c r="D15" s="11">
        <v>6</v>
      </c>
      <c r="E15" s="19">
        <v>106678.71</v>
      </c>
      <c r="H15" s="11" t="s">
        <v>95</v>
      </c>
      <c r="I15" s="11" t="s">
        <v>96</v>
      </c>
      <c r="J15" s="11" t="s">
        <v>24</v>
      </c>
      <c r="K15" s="11">
        <v>2</v>
      </c>
      <c r="L15" s="19">
        <v>950</v>
      </c>
    </row>
    <row r="16" spans="1:12" s="11" customFormat="1" x14ac:dyDescent="0.25">
      <c r="A16" s="11" t="s">
        <v>88</v>
      </c>
      <c r="B16" s="11" t="s">
        <v>97</v>
      </c>
      <c r="C16" s="11" t="s">
        <v>23</v>
      </c>
      <c r="D16" s="11">
        <v>3</v>
      </c>
      <c r="E16" s="19">
        <v>70625</v>
      </c>
      <c r="H16" s="11" t="s">
        <v>95</v>
      </c>
      <c r="I16" s="11" t="s">
        <v>96</v>
      </c>
      <c r="J16" s="11" t="s">
        <v>25</v>
      </c>
      <c r="K16" s="11">
        <v>4</v>
      </c>
      <c r="L16" s="19">
        <v>14650</v>
      </c>
    </row>
    <row r="17" spans="1:12" s="11" customFormat="1" x14ac:dyDescent="0.25">
      <c r="A17" s="11" t="s">
        <v>88</v>
      </c>
      <c r="B17" s="11" t="s">
        <v>97</v>
      </c>
      <c r="C17" s="11" t="s">
        <v>25</v>
      </c>
      <c r="D17" s="11">
        <v>67</v>
      </c>
      <c r="E17" s="19">
        <v>72275</v>
      </c>
      <c r="H17" s="11" t="s">
        <v>98</v>
      </c>
      <c r="I17" s="11" t="s">
        <v>99</v>
      </c>
      <c r="J17" s="11" t="s">
        <v>25</v>
      </c>
      <c r="K17" s="11">
        <v>2</v>
      </c>
      <c r="L17" s="19">
        <v>19000</v>
      </c>
    </row>
    <row r="18" spans="1:12" s="11" customFormat="1" x14ac:dyDescent="0.25">
      <c r="A18" s="11" t="s">
        <v>88</v>
      </c>
      <c r="B18" s="11" t="s">
        <v>100</v>
      </c>
      <c r="C18" s="11" t="s">
        <v>23</v>
      </c>
      <c r="D18" s="11">
        <v>9</v>
      </c>
      <c r="E18" s="19">
        <v>566550</v>
      </c>
      <c r="H18" s="11" t="s">
        <v>101</v>
      </c>
      <c r="I18" s="11" t="s">
        <v>102</v>
      </c>
      <c r="J18" s="11" t="s">
        <v>25</v>
      </c>
      <c r="K18" s="11">
        <v>2</v>
      </c>
      <c r="L18" s="19">
        <v>29700</v>
      </c>
    </row>
    <row r="19" spans="1:12" s="11" customFormat="1" x14ac:dyDescent="0.25">
      <c r="A19" s="11" t="s">
        <v>88</v>
      </c>
      <c r="B19" s="11" t="s">
        <v>100</v>
      </c>
      <c r="C19" s="11" t="s">
        <v>24</v>
      </c>
      <c r="D19" s="11">
        <v>1</v>
      </c>
      <c r="E19" s="19">
        <v>350</v>
      </c>
      <c r="H19" s="11" t="s">
        <v>103</v>
      </c>
      <c r="I19" s="11" t="s">
        <v>104</v>
      </c>
      <c r="J19" s="11" t="s">
        <v>23</v>
      </c>
      <c r="K19" s="11">
        <v>3</v>
      </c>
      <c r="L19" s="19">
        <v>173400</v>
      </c>
    </row>
    <row r="20" spans="1:12" s="11" customFormat="1" x14ac:dyDescent="0.25">
      <c r="A20" s="11" t="s">
        <v>88</v>
      </c>
      <c r="B20" s="11" t="s">
        <v>100</v>
      </c>
      <c r="C20" s="11" t="s">
        <v>25</v>
      </c>
      <c r="D20" s="11">
        <v>71</v>
      </c>
      <c r="E20" s="19">
        <v>230958.66</v>
      </c>
      <c r="H20" s="11" t="s">
        <v>105</v>
      </c>
      <c r="I20" s="11" t="s">
        <v>106</v>
      </c>
      <c r="J20" s="11" t="s">
        <v>23</v>
      </c>
      <c r="K20" s="11">
        <v>1</v>
      </c>
      <c r="L20" s="19">
        <v>270000</v>
      </c>
    </row>
    <row r="21" spans="1:12" s="11" customFormat="1" x14ac:dyDescent="0.25">
      <c r="A21" s="11" t="s">
        <v>88</v>
      </c>
      <c r="B21" s="11" t="s">
        <v>107</v>
      </c>
      <c r="C21" s="11" t="s">
        <v>23</v>
      </c>
      <c r="D21" s="11">
        <v>1</v>
      </c>
      <c r="E21" s="19">
        <v>14000</v>
      </c>
      <c r="H21" s="11" t="s">
        <v>105</v>
      </c>
      <c r="I21" s="11" t="s">
        <v>106</v>
      </c>
      <c r="J21" s="11" t="s">
        <v>25</v>
      </c>
      <c r="K21" s="11">
        <v>3</v>
      </c>
      <c r="L21" s="19">
        <v>30490</v>
      </c>
    </row>
    <row r="22" spans="1:12" s="11" customFormat="1" x14ac:dyDescent="0.25">
      <c r="A22" s="11" t="s">
        <v>88</v>
      </c>
      <c r="B22" s="11" t="s">
        <v>107</v>
      </c>
      <c r="C22" s="11" t="s">
        <v>25</v>
      </c>
      <c r="D22" s="11">
        <v>15</v>
      </c>
      <c r="E22" s="19">
        <v>107811.22</v>
      </c>
      <c r="H22" s="11" t="s">
        <v>108</v>
      </c>
      <c r="I22" s="11" t="s">
        <v>109</v>
      </c>
      <c r="J22" s="11" t="s">
        <v>25</v>
      </c>
      <c r="K22" s="11">
        <v>2</v>
      </c>
      <c r="L22" s="19">
        <v>32600</v>
      </c>
    </row>
    <row r="23" spans="1:12" s="11" customFormat="1" x14ac:dyDescent="0.25">
      <c r="A23" s="11" t="s">
        <v>88</v>
      </c>
      <c r="B23" s="11" t="s">
        <v>110</v>
      </c>
      <c r="C23" s="11" t="s">
        <v>25</v>
      </c>
      <c r="D23" s="11">
        <v>4</v>
      </c>
      <c r="E23" s="19">
        <v>20250</v>
      </c>
      <c r="H23" s="11" t="s">
        <v>111</v>
      </c>
      <c r="I23" s="11" t="s">
        <v>112</v>
      </c>
      <c r="J23" s="11" t="s">
        <v>25</v>
      </c>
      <c r="K23" s="11">
        <v>3</v>
      </c>
      <c r="L23" s="19">
        <v>4768.6499999999996</v>
      </c>
    </row>
    <row r="24" spans="1:12" s="11" customFormat="1" x14ac:dyDescent="0.25">
      <c r="A24" s="11" t="s">
        <v>88</v>
      </c>
      <c r="B24" s="11" t="s">
        <v>113</v>
      </c>
      <c r="C24" s="11" t="s">
        <v>25</v>
      </c>
      <c r="D24" s="11">
        <v>3</v>
      </c>
      <c r="E24" s="19">
        <v>31290</v>
      </c>
      <c r="H24" s="11" t="s">
        <v>114</v>
      </c>
      <c r="I24" s="11" t="s">
        <v>115</v>
      </c>
      <c r="J24" s="11" t="s">
        <v>25</v>
      </c>
      <c r="K24" s="11">
        <v>7</v>
      </c>
      <c r="L24" s="19">
        <v>11785</v>
      </c>
    </row>
    <row r="25" spans="1:12" s="11" customFormat="1" x14ac:dyDescent="0.25">
      <c r="A25" s="11" t="s">
        <v>88</v>
      </c>
      <c r="B25" s="11" t="s">
        <v>116</v>
      </c>
      <c r="C25" s="11" t="s">
        <v>23</v>
      </c>
      <c r="D25" s="11">
        <v>2</v>
      </c>
      <c r="E25" s="19">
        <v>29800</v>
      </c>
      <c r="H25" s="11" t="s">
        <v>117</v>
      </c>
      <c r="I25" s="11" t="s">
        <v>118</v>
      </c>
      <c r="J25" s="11" t="s">
        <v>23</v>
      </c>
      <c r="K25" s="11">
        <v>6</v>
      </c>
      <c r="L25" s="19">
        <v>377800</v>
      </c>
    </row>
    <row r="26" spans="1:12" s="11" customFormat="1" x14ac:dyDescent="0.25">
      <c r="A26" s="11" t="s">
        <v>88</v>
      </c>
      <c r="B26" s="11" t="s">
        <v>116</v>
      </c>
      <c r="C26" s="11" t="s">
        <v>25</v>
      </c>
      <c r="D26" s="11">
        <v>4</v>
      </c>
      <c r="E26" s="19">
        <v>36573.31</v>
      </c>
      <c r="H26" s="11" t="s">
        <v>117</v>
      </c>
      <c r="I26" s="11" t="s">
        <v>118</v>
      </c>
      <c r="J26" s="11" t="s">
        <v>25</v>
      </c>
      <c r="K26" s="11">
        <v>53</v>
      </c>
      <c r="L26" s="19">
        <v>185310.48</v>
      </c>
    </row>
    <row r="27" spans="1:12" s="11" customFormat="1" x14ac:dyDescent="0.25">
      <c r="A27" s="11" t="s">
        <v>119</v>
      </c>
      <c r="B27" s="11" t="s">
        <v>120</v>
      </c>
      <c r="C27" s="11" t="s">
        <v>25</v>
      </c>
      <c r="D27" s="11">
        <v>1</v>
      </c>
      <c r="E27" s="19">
        <v>13400</v>
      </c>
      <c r="H27" s="11" t="s">
        <v>121</v>
      </c>
      <c r="I27" s="11" t="s">
        <v>122</v>
      </c>
      <c r="J27" s="11" t="s">
        <v>23</v>
      </c>
      <c r="K27" s="11">
        <v>5</v>
      </c>
      <c r="L27" s="19">
        <v>255000</v>
      </c>
    </row>
    <row r="28" spans="1:12" s="11" customFormat="1" x14ac:dyDescent="0.25">
      <c r="A28" s="11" t="s">
        <v>119</v>
      </c>
      <c r="B28" s="11" t="s">
        <v>123</v>
      </c>
      <c r="C28" s="11" t="s">
        <v>24</v>
      </c>
      <c r="D28" s="11">
        <v>2</v>
      </c>
      <c r="E28" s="19">
        <v>950</v>
      </c>
      <c r="H28" s="11" t="s">
        <v>124</v>
      </c>
      <c r="I28" s="11" t="s">
        <v>125</v>
      </c>
      <c r="J28" s="11" t="s">
        <v>23</v>
      </c>
      <c r="K28" s="11">
        <v>1</v>
      </c>
      <c r="L28" s="19">
        <v>26500</v>
      </c>
    </row>
    <row r="29" spans="1:12" s="11" customFormat="1" x14ac:dyDescent="0.25">
      <c r="A29" s="11" t="s">
        <v>119</v>
      </c>
      <c r="B29" s="11" t="s">
        <v>123</v>
      </c>
      <c r="C29" s="11" t="s">
        <v>25</v>
      </c>
      <c r="D29" s="11">
        <v>5</v>
      </c>
      <c r="E29" s="19">
        <v>29005</v>
      </c>
      <c r="H29" s="11" t="s">
        <v>124</v>
      </c>
      <c r="I29" s="11" t="s">
        <v>125</v>
      </c>
      <c r="J29" s="11" t="s">
        <v>25</v>
      </c>
      <c r="K29" s="11">
        <v>10</v>
      </c>
      <c r="L29" s="19">
        <v>56607.05</v>
      </c>
    </row>
    <row r="30" spans="1:12" s="11" customFormat="1" x14ac:dyDescent="0.25">
      <c r="A30" s="11" t="s">
        <v>119</v>
      </c>
      <c r="B30" s="11" t="s">
        <v>126</v>
      </c>
      <c r="C30" s="11" t="s">
        <v>24</v>
      </c>
      <c r="D30" s="11">
        <v>1</v>
      </c>
      <c r="E30" s="19">
        <v>1200</v>
      </c>
      <c r="H30" s="11" t="s">
        <v>127</v>
      </c>
      <c r="I30" s="11" t="s">
        <v>128</v>
      </c>
      <c r="J30" s="11" t="s">
        <v>24</v>
      </c>
      <c r="K30" s="11">
        <v>1</v>
      </c>
      <c r="L30" s="19">
        <v>1200</v>
      </c>
    </row>
    <row r="31" spans="1:12" s="11" customFormat="1" x14ac:dyDescent="0.25">
      <c r="A31" s="11" t="s">
        <v>119</v>
      </c>
      <c r="B31" s="11" t="s">
        <v>126</v>
      </c>
      <c r="C31" s="11" t="s">
        <v>25</v>
      </c>
      <c r="D31" s="11">
        <v>9</v>
      </c>
      <c r="E31" s="19">
        <v>45760</v>
      </c>
      <c r="H31" s="11" t="s">
        <v>127</v>
      </c>
      <c r="I31" s="11" t="s">
        <v>128</v>
      </c>
      <c r="J31" s="11" t="s">
        <v>25</v>
      </c>
      <c r="K31" s="11">
        <v>2</v>
      </c>
      <c r="L31" s="19">
        <v>2950</v>
      </c>
    </row>
    <row r="32" spans="1:12" s="11" customFormat="1" x14ac:dyDescent="0.25">
      <c r="A32" s="11" t="s">
        <v>119</v>
      </c>
      <c r="B32" s="11" t="s">
        <v>129</v>
      </c>
      <c r="C32" s="11" t="s">
        <v>25</v>
      </c>
      <c r="D32" s="11">
        <v>1</v>
      </c>
      <c r="E32" s="19">
        <v>13500</v>
      </c>
      <c r="H32" s="11" t="s">
        <v>130</v>
      </c>
      <c r="I32" s="11" t="s">
        <v>131</v>
      </c>
      <c r="J32" s="11" t="s">
        <v>24</v>
      </c>
      <c r="K32" s="11">
        <v>6</v>
      </c>
      <c r="L32" s="19">
        <v>18000</v>
      </c>
    </row>
    <row r="33" spans="1:12" s="11" customFormat="1" x14ac:dyDescent="0.25">
      <c r="A33" s="11" t="s">
        <v>119</v>
      </c>
      <c r="B33" s="11" t="s">
        <v>132</v>
      </c>
      <c r="C33" s="11" t="s">
        <v>25</v>
      </c>
      <c r="D33" s="11">
        <v>38</v>
      </c>
      <c r="E33" s="19">
        <v>72884.72</v>
      </c>
      <c r="H33" s="11" t="s">
        <v>130</v>
      </c>
      <c r="I33" s="11" t="s">
        <v>131</v>
      </c>
      <c r="J33" s="11" t="s">
        <v>25</v>
      </c>
      <c r="K33" s="11">
        <v>5</v>
      </c>
      <c r="L33" s="19">
        <v>57500</v>
      </c>
    </row>
    <row r="34" spans="1:12" s="11" customFormat="1" x14ac:dyDescent="0.25">
      <c r="A34" s="11" t="s">
        <v>133</v>
      </c>
      <c r="B34" s="11" t="s">
        <v>134</v>
      </c>
      <c r="C34" s="11" t="s">
        <v>23</v>
      </c>
      <c r="D34" s="11">
        <v>1</v>
      </c>
      <c r="E34" s="19">
        <v>10743</v>
      </c>
      <c r="H34" s="11" t="s">
        <v>135</v>
      </c>
      <c r="I34" s="11" t="s">
        <v>136</v>
      </c>
      <c r="J34" s="11" t="s">
        <v>25</v>
      </c>
      <c r="K34" s="11">
        <v>22</v>
      </c>
      <c r="L34" s="19">
        <v>181747.46</v>
      </c>
    </row>
    <row r="35" spans="1:12" s="11" customFormat="1" x14ac:dyDescent="0.25">
      <c r="A35" s="11" t="s">
        <v>133</v>
      </c>
      <c r="B35" s="11" t="s">
        <v>134</v>
      </c>
      <c r="C35" s="11" t="s">
        <v>25</v>
      </c>
      <c r="D35" s="11">
        <v>1</v>
      </c>
      <c r="E35" s="19">
        <v>49000</v>
      </c>
      <c r="H35" s="11" t="s">
        <v>137</v>
      </c>
      <c r="I35" s="11" t="s">
        <v>138</v>
      </c>
      <c r="J35" s="11" t="s">
        <v>23</v>
      </c>
      <c r="K35" s="11">
        <v>1</v>
      </c>
      <c r="L35" s="19">
        <v>14000</v>
      </c>
    </row>
    <row r="36" spans="1:12" s="11" customFormat="1" x14ac:dyDescent="0.25">
      <c r="A36" s="11" t="s">
        <v>133</v>
      </c>
      <c r="B36" s="11" t="s">
        <v>139</v>
      </c>
      <c r="C36" s="11" t="s">
        <v>23</v>
      </c>
      <c r="D36" s="11">
        <v>1</v>
      </c>
      <c r="E36" s="19">
        <v>26500</v>
      </c>
      <c r="H36" s="11" t="s">
        <v>137</v>
      </c>
      <c r="I36" s="11" t="s">
        <v>138</v>
      </c>
      <c r="J36" s="11" t="s">
        <v>25</v>
      </c>
      <c r="K36" s="11">
        <v>1</v>
      </c>
      <c r="L36" s="19">
        <v>6000</v>
      </c>
    </row>
    <row r="37" spans="1:12" s="11" customFormat="1" x14ac:dyDescent="0.25">
      <c r="A37" s="11" t="s">
        <v>133</v>
      </c>
      <c r="B37" s="11" t="s">
        <v>139</v>
      </c>
      <c r="C37" s="11" t="s">
        <v>25</v>
      </c>
      <c r="D37" s="11">
        <v>8</v>
      </c>
      <c r="E37" s="19">
        <v>31371</v>
      </c>
      <c r="H37" s="11" t="s">
        <v>140</v>
      </c>
      <c r="I37" s="11" t="s">
        <v>141</v>
      </c>
      <c r="J37" s="11" t="s">
        <v>25</v>
      </c>
      <c r="K37" s="11">
        <v>1</v>
      </c>
      <c r="L37" s="19">
        <v>14500</v>
      </c>
    </row>
    <row r="38" spans="1:12" s="11" customFormat="1" x14ac:dyDescent="0.25">
      <c r="A38" s="11" t="s">
        <v>133</v>
      </c>
      <c r="B38" s="11" t="s">
        <v>142</v>
      </c>
      <c r="C38" s="11" t="s">
        <v>23</v>
      </c>
      <c r="D38" s="11">
        <v>23</v>
      </c>
      <c r="E38" s="19">
        <v>2708765.28</v>
      </c>
      <c r="H38" s="11" t="s">
        <v>143</v>
      </c>
      <c r="I38" s="11" t="s">
        <v>144</v>
      </c>
      <c r="J38" s="11" t="s">
        <v>25</v>
      </c>
      <c r="K38" s="11">
        <v>2</v>
      </c>
      <c r="L38" s="19">
        <v>6500</v>
      </c>
    </row>
    <row r="39" spans="1:12" s="11" customFormat="1" x14ac:dyDescent="0.25">
      <c r="A39" s="11" t="s">
        <v>133</v>
      </c>
      <c r="B39" s="11" t="s">
        <v>142</v>
      </c>
      <c r="C39" s="11" t="s">
        <v>24</v>
      </c>
      <c r="D39" s="11">
        <v>3</v>
      </c>
      <c r="E39" s="19">
        <v>1368</v>
      </c>
      <c r="H39" s="11" t="s">
        <v>145</v>
      </c>
      <c r="I39" s="11" t="s">
        <v>146</v>
      </c>
      <c r="J39" s="11" t="s">
        <v>24</v>
      </c>
      <c r="K39" s="11">
        <v>1</v>
      </c>
      <c r="L39" s="19">
        <v>4350</v>
      </c>
    </row>
    <row r="40" spans="1:12" s="11" customFormat="1" x14ac:dyDescent="0.25">
      <c r="A40" s="11" t="s">
        <v>133</v>
      </c>
      <c r="B40" s="11" t="s">
        <v>142</v>
      </c>
      <c r="C40" s="11" t="s">
        <v>25</v>
      </c>
      <c r="D40" s="11">
        <v>114</v>
      </c>
      <c r="E40" s="19">
        <v>254333.62</v>
      </c>
      <c r="H40" s="11" t="s">
        <v>145</v>
      </c>
      <c r="I40" s="11" t="s">
        <v>146</v>
      </c>
      <c r="J40" s="11" t="s">
        <v>25</v>
      </c>
      <c r="K40" s="11">
        <v>7</v>
      </c>
      <c r="L40" s="19">
        <v>44025</v>
      </c>
    </row>
    <row r="41" spans="1:12" s="11" customFormat="1" x14ac:dyDescent="0.25">
      <c r="A41" s="11" t="s">
        <v>133</v>
      </c>
      <c r="B41" s="11" t="s">
        <v>147</v>
      </c>
      <c r="C41" s="11" t="s">
        <v>23</v>
      </c>
      <c r="D41" s="11">
        <v>46</v>
      </c>
      <c r="E41" s="19">
        <v>2542205.1</v>
      </c>
      <c r="H41" s="11" t="s">
        <v>148</v>
      </c>
      <c r="I41" s="11" t="s">
        <v>149</v>
      </c>
      <c r="J41" s="11" t="s">
        <v>25</v>
      </c>
      <c r="K41" s="11">
        <v>1</v>
      </c>
      <c r="L41" s="19">
        <v>10000</v>
      </c>
    </row>
    <row r="42" spans="1:12" s="11" customFormat="1" x14ac:dyDescent="0.25">
      <c r="A42" s="11" t="s">
        <v>133</v>
      </c>
      <c r="B42" s="11" t="s">
        <v>147</v>
      </c>
      <c r="C42" s="11" t="s">
        <v>24</v>
      </c>
      <c r="D42" s="11">
        <v>3</v>
      </c>
      <c r="E42" s="19">
        <v>48050</v>
      </c>
      <c r="H42" s="11" t="s">
        <v>150</v>
      </c>
      <c r="I42" s="11" t="s">
        <v>151</v>
      </c>
      <c r="J42" s="11" t="s">
        <v>23</v>
      </c>
      <c r="K42" s="11">
        <v>5</v>
      </c>
      <c r="L42" s="19">
        <v>125000</v>
      </c>
    </row>
    <row r="43" spans="1:12" s="11" customFormat="1" x14ac:dyDescent="0.25">
      <c r="A43" s="11" t="s">
        <v>133</v>
      </c>
      <c r="B43" s="11" t="s">
        <v>147</v>
      </c>
      <c r="C43" s="11" t="s">
        <v>25</v>
      </c>
      <c r="D43" s="11">
        <v>123</v>
      </c>
      <c r="E43" s="19">
        <v>458196.37</v>
      </c>
      <c r="H43" s="11" t="s">
        <v>150</v>
      </c>
      <c r="I43" s="11" t="s">
        <v>151</v>
      </c>
      <c r="J43" s="11" t="s">
        <v>25</v>
      </c>
      <c r="K43" s="11">
        <v>67</v>
      </c>
      <c r="L43" s="19">
        <v>153097.82</v>
      </c>
    </row>
    <row r="44" spans="1:12" s="11" customFormat="1" x14ac:dyDescent="0.25">
      <c r="A44" s="11" t="s">
        <v>133</v>
      </c>
      <c r="B44" s="11" t="s">
        <v>152</v>
      </c>
      <c r="C44" s="11" t="s">
        <v>23</v>
      </c>
      <c r="D44" s="11">
        <v>4</v>
      </c>
      <c r="E44" s="19">
        <v>788253</v>
      </c>
      <c r="H44" s="11" t="s">
        <v>153</v>
      </c>
      <c r="I44" s="11" t="s">
        <v>154</v>
      </c>
      <c r="J44" s="11" t="s">
        <v>23</v>
      </c>
      <c r="K44" s="11">
        <v>4</v>
      </c>
      <c r="L44" s="19">
        <v>70465.66</v>
      </c>
    </row>
    <row r="45" spans="1:12" s="11" customFormat="1" x14ac:dyDescent="0.25">
      <c r="A45" s="11" t="s">
        <v>133</v>
      </c>
      <c r="B45" s="11" t="s">
        <v>152</v>
      </c>
      <c r="C45" s="11" t="s">
        <v>24</v>
      </c>
      <c r="D45" s="11">
        <v>2</v>
      </c>
      <c r="E45" s="19">
        <v>14095.36</v>
      </c>
      <c r="H45" s="11" t="s">
        <v>153</v>
      </c>
      <c r="I45" s="11" t="s">
        <v>154</v>
      </c>
      <c r="J45" s="11" t="s">
        <v>24</v>
      </c>
      <c r="K45" s="11">
        <v>1</v>
      </c>
      <c r="L45" s="19">
        <v>7500</v>
      </c>
    </row>
    <row r="46" spans="1:12" s="11" customFormat="1" x14ac:dyDescent="0.25">
      <c r="A46" s="11" t="s">
        <v>133</v>
      </c>
      <c r="B46" s="11" t="s">
        <v>152</v>
      </c>
      <c r="C46" s="11" t="s">
        <v>25</v>
      </c>
      <c r="D46" s="11">
        <v>5</v>
      </c>
      <c r="E46" s="19">
        <v>90094</v>
      </c>
      <c r="H46" s="11" t="s">
        <v>153</v>
      </c>
      <c r="I46" s="11" t="s">
        <v>154</v>
      </c>
      <c r="J46" s="11" t="s">
        <v>25</v>
      </c>
      <c r="K46" s="11">
        <v>5</v>
      </c>
      <c r="L46" s="19">
        <v>34800</v>
      </c>
    </row>
    <row r="47" spans="1:12" s="11" customFormat="1" x14ac:dyDescent="0.25">
      <c r="A47" s="11" t="s">
        <v>133</v>
      </c>
      <c r="B47" s="11" t="s">
        <v>155</v>
      </c>
      <c r="C47" s="11" t="s">
        <v>23</v>
      </c>
      <c r="D47" s="11">
        <v>5</v>
      </c>
      <c r="E47" s="19">
        <v>527997</v>
      </c>
      <c r="H47" s="11" t="s">
        <v>156</v>
      </c>
      <c r="I47" s="11" t="s">
        <v>157</v>
      </c>
      <c r="J47" s="11" t="s">
        <v>23</v>
      </c>
      <c r="K47" s="11">
        <v>2</v>
      </c>
      <c r="L47" s="19">
        <v>125000</v>
      </c>
    </row>
    <row r="48" spans="1:12" s="11" customFormat="1" x14ac:dyDescent="0.25">
      <c r="A48" s="11" t="s">
        <v>133</v>
      </c>
      <c r="B48" s="11" t="s">
        <v>155</v>
      </c>
      <c r="C48" s="11" t="s">
        <v>25</v>
      </c>
      <c r="D48" s="11">
        <v>10</v>
      </c>
      <c r="E48" s="19">
        <v>101329</v>
      </c>
      <c r="H48" s="11" t="s">
        <v>158</v>
      </c>
      <c r="I48" s="11" t="s">
        <v>159</v>
      </c>
      <c r="J48" s="11" t="s">
        <v>23</v>
      </c>
      <c r="K48" s="11">
        <v>1</v>
      </c>
      <c r="L48" s="19">
        <v>30000</v>
      </c>
    </row>
    <row r="49" spans="1:12" s="11" customFormat="1" x14ac:dyDescent="0.25">
      <c r="A49" s="11" t="s">
        <v>133</v>
      </c>
      <c r="B49" s="11" t="s">
        <v>160</v>
      </c>
      <c r="C49" s="11" t="s">
        <v>23</v>
      </c>
      <c r="D49" s="11">
        <v>1</v>
      </c>
      <c r="E49" s="19">
        <v>30000</v>
      </c>
      <c r="H49" s="11" t="s">
        <v>161</v>
      </c>
      <c r="I49" s="11" t="s">
        <v>162</v>
      </c>
      <c r="J49" s="11" t="s">
        <v>25</v>
      </c>
      <c r="K49" s="11">
        <v>4</v>
      </c>
      <c r="L49" s="19">
        <v>600</v>
      </c>
    </row>
    <row r="50" spans="1:12" s="11" customFormat="1" x14ac:dyDescent="0.25">
      <c r="A50" s="11" t="s">
        <v>133</v>
      </c>
      <c r="B50" s="11" t="s">
        <v>160</v>
      </c>
      <c r="C50" s="11" t="s">
        <v>25</v>
      </c>
      <c r="D50" s="11">
        <v>9</v>
      </c>
      <c r="E50" s="19">
        <v>104474.39</v>
      </c>
      <c r="H50" s="11" t="s">
        <v>163</v>
      </c>
      <c r="I50" s="11" t="s">
        <v>164</v>
      </c>
      <c r="J50" s="11" t="s">
        <v>24</v>
      </c>
      <c r="K50" s="11">
        <v>1</v>
      </c>
      <c r="L50" s="19">
        <v>350</v>
      </c>
    </row>
    <row r="51" spans="1:12" s="11" customFormat="1" x14ac:dyDescent="0.25">
      <c r="A51" s="11" t="s">
        <v>133</v>
      </c>
      <c r="B51" s="11" t="s">
        <v>165</v>
      </c>
      <c r="C51" s="11" t="s">
        <v>24</v>
      </c>
      <c r="D51" s="11">
        <v>6</v>
      </c>
      <c r="E51" s="19">
        <v>18000</v>
      </c>
      <c r="H51" s="11" t="s">
        <v>163</v>
      </c>
      <c r="I51" s="11" t="s">
        <v>164</v>
      </c>
      <c r="J51" s="11" t="s">
        <v>25</v>
      </c>
      <c r="K51" s="11">
        <v>1</v>
      </c>
      <c r="L51" s="19">
        <v>460</v>
      </c>
    </row>
    <row r="52" spans="1:12" s="11" customFormat="1" x14ac:dyDescent="0.25">
      <c r="A52" s="11" t="s">
        <v>133</v>
      </c>
      <c r="B52" s="11" t="s">
        <v>165</v>
      </c>
      <c r="C52" s="11" t="s">
        <v>25</v>
      </c>
      <c r="D52" s="11">
        <v>8</v>
      </c>
      <c r="E52" s="19">
        <v>80000</v>
      </c>
      <c r="H52" s="11" t="s">
        <v>166</v>
      </c>
      <c r="I52" s="11" t="s">
        <v>167</v>
      </c>
      <c r="J52" s="11" t="s">
        <v>25</v>
      </c>
      <c r="K52" s="11">
        <v>3</v>
      </c>
      <c r="L52" s="19">
        <v>1350</v>
      </c>
    </row>
    <row r="53" spans="1:12" s="11" customFormat="1" x14ac:dyDescent="0.25">
      <c r="A53" s="11" t="s">
        <v>133</v>
      </c>
      <c r="B53" s="11" t="s">
        <v>168</v>
      </c>
      <c r="C53" s="11" t="s">
        <v>23</v>
      </c>
      <c r="D53" s="11">
        <v>1</v>
      </c>
      <c r="E53" s="19">
        <v>12000</v>
      </c>
      <c r="H53" s="11" t="s">
        <v>169</v>
      </c>
      <c r="I53" s="11" t="s">
        <v>170</v>
      </c>
      <c r="J53" s="11" t="s">
        <v>25</v>
      </c>
      <c r="K53" s="11">
        <v>75</v>
      </c>
      <c r="L53" s="19">
        <v>85850.2</v>
      </c>
    </row>
    <row r="54" spans="1:12" s="11" customFormat="1" x14ac:dyDescent="0.25">
      <c r="A54" s="11" t="s">
        <v>133</v>
      </c>
      <c r="B54" s="11" t="s">
        <v>171</v>
      </c>
      <c r="C54" s="11" t="s">
        <v>25</v>
      </c>
      <c r="D54" s="11">
        <v>5</v>
      </c>
      <c r="E54" s="19">
        <v>12561.67</v>
      </c>
      <c r="H54" s="11" t="s">
        <v>172</v>
      </c>
      <c r="I54" s="11" t="s">
        <v>173</v>
      </c>
      <c r="J54" s="11" t="s">
        <v>23</v>
      </c>
      <c r="K54" s="11">
        <v>1</v>
      </c>
      <c r="L54" s="19">
        <v>97600</v>
      </c>
    </row>
    <row r="55" spans="1:12" s="11" customFormat="1" x14ac:dyDescent="0.25">
      <c r="A55" s="11" t="s">
        <v>133</v>
      </c>
      <c r="B55" s="11" t="s">
        <v>174</v>
      </c>
      <c r="C55" s="11" t="s">
        <v>25</v>
      </c>
      <c r="D55" s="11">
        <v>2</v>
      </c>
      <c r="E55" s="19">
        <v>250</v>
      </c>
      <c r="H55" s="11" t="s">
        <v>175</v>
      </c>
      <c r="I55" s="11" t="s">
        <v>176</v>
      </c>
      <c r="J55" s="11" t="s">
        <v>25</v>
      </c>
      <c r="K55" s="11">
        <v>1</v>
      </c>
      <c r="L55" s="19">
        <v>9235</v>
      </c>
    </row>
    <row r="56" spans="1:12" s="11" customFormat="1" x14ac:dyDescent="0.25">
      <c r="A56" s="11" t="s">
        <v>26</v>
      </c>
      <c r="D56" s="11">
        <f>SUBTOTAL(109,D13:D55)</f>
        <v>629</v>
      </c>
      <c r="E56" s="19">
        <f>SUBTOTAL(109,E13:E55)</f>
        <v>9654305.9099999983</v>
      </c>
      <c r="H56" s="11" t="s">
        <v>177</v>
      </c>
      <c r="I56" s="11" t="s">
        <v>178</v>
      </c>
      <c r="J56" s="11" t="s">
        <v>23</v>
      </c>
      <c r="K56" s="11">
        <v>1</v>
      </c>
      <c r="L56" s="19">
        <v>47997</v>
      </c>
    </row>
    <row r="57" spans="1:12" s="11" customFormat="1" x14ac:dyDescent="0.25">
      <c r="H57" s="11" t="s">
        <v>177</v>
      </c>
      <c r="I57" s="11" t="s">
        <v>178</v>
      </c>
      <c r="J57" s="11" t="s">
        <v>25</v>
      </c>
      <c r="K57" s="11">
        <v>2</v>
      </c>
      <c r="L57" s="19">
        <v>13400</v>
      </c>
    </row>
    <row r="58" spans="1:12" x14ac:dyDescent="0.25">
      <c r="H58" s="11" t="s">
        <v>179</v>
      </c>
      <c r="I58" s="11" t="s">
        <v>180</v>
      </c>
      <c r="J58" s="11" t="s">
        <v>25</v>
      </c>
      <c r="K58" s="11">
        <v>3</v>
      </c>
      <c r="L58" s="19">
        <v>16300</v>
      </c>
    </row>
    <row r="59" spans="1:12" x14ac:dyDescent="0.25">
      <c r="H59" s="11" t="s">
        <v>181</v>
      </c>
      <c r="I59" s="11" t="s">
        <v>182</v>
      </c>
      <c r="J59" s="11" t="s">
        <v>23</v>
      </c>
      <c r="K59" s="11">
        <v>8</v>
      </c>
      <c r="L59" s="19">
        <v>436500</v>
      </c>
    </row>
    <row r="60" spans="1:12" x14ac:dyDescent="0.25">
      <c r="H60" s="11" t="s">
        <v>183</v>
      </c>
      <c r="I60" s="11" t="s">
        <v>184</v>
      </c>
      <c r="J60" s="11" t="s">
        <v>23</v>
      </c>
      <c r="K60" s="11">
        <v>1</v>
      </c>
      <c r="L60" s="19">
        <v>34750</v>
      </c>
    </row>
    <row r="61" spans="1:12" x14ac:dyDescent="0.25">
      <c r="H61" s="11" t="s">
        <v>183</v>
      </c>
      <c r="I61" s="11" t="s">
        <v>184</v>
      </c>
      <c r="J61" s="11" t="s">
        <v>25</v>
      </c>
      <c r="K61" s="11">
        <v>1</v>
      </c>
      <c r="L61" s="19">
        <v>1000</v>
      </c>
    </row>
    <row r="62" spans="1:12" x14ac:dyDescent="0.25">
      <c r="H62" s="11" t="s">
        <v>185</v>
      </c>
      <c r="I62" s="11" t="s">
        <v>186</v>
      </c>
      <c r="J62" s="11" t="s">
        <v>23</v>
      </c>
      <c r="K62" s="11">
        <v>2</v>
      </c>
      <c r="L62" s="19">
        <v>140652</v>
      </c>
    </row>
    <row r="63" spans="1:12" x14ac:dyDescent="0.25">
      <c r="H63" s="11" t="s">
        <v>185</v>
      </c>
      <c r="I63" s="11" t="s">
        <v>186</v>
      </c>
      <c r="J63" s="11" t="s">
        <v>25</v>
      </c>
      <c r="K63" s="11">
        <v>1</v>
      </c>
      <c r="L63" s="19">
        <v>6700</v>
      </c>
    </row>
    <row r="64" spans="1:12" x14ac:dyDescent="0.25">
      <c r="H64" s="11" t="s">
        <v>187</v>
      </c>
      <c r="I64" s="11" t="s">
        <v>188</v>
      </c>
      <c r="J64" s="11" t="s">
        <v>25</v>
      </c>
      <c r="K64" s="11">
        <v>1</v>
      </c>
      <c r="L64" s="19">
        <v>49000</v>
      </c>
    </row>
    <row r="65" spans="8:12" x14ac:dyDescent="0.25">
      <c r="H65" s="11" t="s">
        <v>189</v>
      </c>
      <c r="I65" s="11" t="s">
        <v>190</v>
      </c>
      <c r="J65" s="11" t="s">
        <v>25</v>
      </c>
      <c r="K65" s="11">
        <v>1</v>
      </c>
      <c r="L65" s="19">
        <v>18000</v>
      </c>
    </row>
    <row r="66" spans="8:12" x14ac:dyDescent="0.25">
      <c r="H66" s="11" t="s">
        <v>191</v>
      </c>
      <c r="I66" s="11" t="s">
        <v>192</v>
      </c>
      <c r="J66" s="11" t="s">
        <v>25</v>
      </c>
      <c r="K66" s="11">
        <v>1</v>
      </c>
      <c r="L66" s="19">
        <v>36000</v>
      </c>
    </row>
    <row r="67" spans="8:12" x14ac:dyDescent="0.25">
      <c r="H67" s="11" t="s">
        <v>193</v>
      </c>
      <c r="I67" s="11" t="s">
        <v>194</v>
      </c>
      <c r="J67" s="11" t="s">
        <v>25</v>
      </c>
      <c r="K67" s="11">
        <v>1</v>
      </c>
      <c r="L67" s="19">
        <v>200</v>
      </c>
    </row>
    <row r="68" spans="8:12" x14ac:dyDescent="0.25">
      <c r="H68" s="11" t="s">
        <v>195</v>
      </c>
      <c r="I68" s="11" t="s">
        <v>196</v>
      </c>
      <c r="J68" s="11" t="s">
        <v>25</v>
      </c>
      <c r="K68" s="11">
        <v>3</v>
      </c>
      <c r="L68" s="19">
        <v>17346.759999999998</v>
      </c>
    </row>
    <row r="69" spans="8:12" x14ac:dyDescent="0.25">
      <c r="H69" s="11" t="s">
        <v>197</v>
      </c>
      <c r="I69" s="11" t="s">
        <v>198</v>
      </c>
      <c r="J69" s="11" t="s">
        <v>25</v>
      </c>
      <c r="K69" s="11">
        <v>1</v>
      </c>
      <c r="L69" s="19">
        <v>1400</v>
      </c>
    </row>
    <row r="70" spans="8:12" x14ac:dyDescent="0.25">
      <c r="H70" s="11" t="s">
        <v>199</v>
      </c>
      <c r="I70" s="11" t="s">
        <v>200</v>
      </c>
      <c r="J70" s="11" t="s">
        <v>23</v>
      </c>
      <c r="K70" s="11">
        <v>1</v>
      </c>
      <c r="L70" s="19">
        <v>144000</v>
      </c>
    </row>
    <row r="71" spans="8:12" x14ac:dyDescent="0.25">
      <c r="H71" s="11" t="s">
        <v>199</v>
      </c>
      <c r="I71" s="11" t="s">
        <v>200</v>
      </c>
      <c r="J71" s="11" t="s">
        <v>25</v>
      </c>
      <c r="K71" s="11">
        <v>4</v>
      </c>
      <c r="L71" s="19">
        <v>8000</v>
      </c>
    </row>
    <row r="72" spans="8:12" x14ac:dyDescent="0.25">
      <c r="H72" s="11" t="s">
        <v>201</v>
      </c>
      <c r="I72" s="11" t="s">
        <v>202</v>
      </c>
      <c r="J72" s="11" t="s">
        <v>23</v>
      </c>
      <c r="K72" s="11">
        <v>9</v>
      </c>
      <c r="L72" s="19">
        <v>1377866.94</v>
      </c>
    </row>
    <row r="73" spans="8:12" x14ac:dyDescent="0.25">
      <c r="H73" s="11" t="s">
        <v>201</v>
      </c>
      <c r="I73" s="11" t="s">
        <v>202</v>
      </c>
      <c r="J73" s="11" t="s">
        <v>25</v>
      </c>
      <c r="K73" s="11">
        <v>7</v>
      </c>
      <c r="L73" s="19">
        <v>86298.94</v>
      </c>
    </row>
    <row r="74" spans="8:12" x14ac:dyDescent="0.25">
      <c r="H74" s="11" t="s">
        <v>203</v>
      </c>
      <c r="I74" s="11" t="s">
        <v>204</v>
      </c>
      <c r="J74" s="11" t="s">
        <v>23</v>
      </c>
      <c r="K74" s="11">
        <v>3</v>
      </c>
      <c r="L74" s="19">
        <v>664501</v>
      </c>
    </row>
    <row r="75" spans="8:12" x14ac:dyDescent="0.25">
      <c r="H75" s="11" t="s">
        <v>203</v>
      </c>
      <c r="I75" s="11" t="s">
        <v>204</v>
      </c>
      <c r="J75" s="11" t="s">
        <v>24</v>
      </c>
      <c r="K75" s="11">
        <v>2</v>
      </c>
      <c r="L75" s="19">
        <v>14095.36</v>
      </c>
    </row>
    <row r="76" spans="8:12" x14ac:dyDescent="0.25">
      <c r="H76" s="11" t="s">
        <v>203</v>
      </c>
      <c r="I76" s="11" t="s">
        <v>204</v>
      </c>
      <c r="J76" s="11" t="s">
        <v>25</v>
      </c>
      <c r="K76" s="11">
        <v>4</v>
      </c>
      <c r="L76" s="19">
        <v>36573.31</v>
      </c>
    </row>
    <row r="77" spans="8:12" x14ac:dyDescent="0.25">
      <c r="H77" s="11" t="s">
        <v>205</v>
      </c>
      <c r="I77" s="11" t="s">
        <v>206</v>
      </c>
      <c r="J77" s="11" t="s">
        <v>25</v>
      </c>
      <c r="K77" s="11">
        <v>1</v>
      </c>
      <c r="L77" s="19">
        <v>13500</v>
      </c>
    </row>
    <row r="78" spans="8:12" x14ac:dyDescent="0.25">
      <c r="H78" s="11" t="s">
        <v>207</v>
      </c>
      <c r="I78" s="11" t="s">
        <v>208</v>
      </c>
      <c r="J78" s="11" t="s">
        <v>25</v>
      </c>
      <c r="K78" s="11">
        <v>1</v>
      </c>
      <c r="L78" s="19">
        <v>7438.02</v>
      </c>
    </row>
    <row r="79" spans="8:12" x14ac:dyDescent="0.25">
      <c r="H79" s="11" t="s">
        <v>209</v>
      </c>
      <c r="I79" s="11" t="s">
        <v>210</v>
      </c>
      <c r="J79" s="11" t="s">
        <v>25</v>
      </c>
      <c r="K79" s="11">
        <v>1</v>
      </c>
      <c r="L79" s="19">
        <v>3000</v>
      </c>
    </row>
    <row r="80" spans="8:12" x14ac:dyDescent="0.25">
      <c r="H80" s="11" t="s">
        <v>211</v>
      </c>
      <c r="I80" s="11" t="s">
        <v>212</v>
      </c>
      <c r="J80" s="11" t="s">
        <v>25</v>
      </c>
      <c r="K80" s="11">
        <v>3</v>
      </c>
      <c r="L80" s="19">
        <v>30675</v>
      </c>
    </row>
    <row r="81" spans="8:12" x14ac:dyDescent="0.25">
      <c r="H81" s="11" t="s">
        <v>213</v>
      </c>
      <c r="I81" s="11" t="s">
        <v>214</v>
      </c>
      <c r="J81" s="11" t="s">
        <v>23</v>
      </c>
      <c r="K81" s="11">
        <v>1</v>
      </c>
      <c r="L81" s="19">
        <v>30000</v>
      </c>
    </row>
    <row r="82" spans="8:12" x14ac:dyDescent="0.25">
      <c r="H82" s="11" t="s">
        <v>215</v>
      </c>
      <c r="I82" s="11" t="s">
        <v>216</v>
      </c>
      <c r="J82" s="11" t="s">
        <v>25</v>
      </c>
      <c r="K82" s="11">
        <v>2</v>
      </c>
      <c r="L82" s="19">
        <v>850</v>
      </c>
    </row>
    <row r="83" spans="8:12" x14ac:dyDescent="0.25">
      <c r="H83" s="11" t="s">
        <v>217</v>
      </c>
      <c r="I83" s="11" t="s">
        <v>218</v>
      </c>
      <c r="J83" s="11" t="s">
        <v>25</v>
      </c>
      <c r="K83" s="11">
        <v>4</v>
      </c>
      <c r="L83" s="19">
        <v>44243.6</v>
      </c>
    </row>
    <row r="84" spans="8:12" x14ac:dyDescent="0.25">
      <c r="H84" s="11" t="s">
        <v>219</v>
      </c>
      <c r="I84" s="11" t="s">
        <v>220</v>
      </c>
      <c r="J84" s="11" t="s">
        <v>23</v>
      </c>
      <c r="K84" s="11">
        <v>2</v>
      </c>
      <c r="L84" s="19">
        <v>62225</v>
      </c>
    </row>
    <row r="85" spans="8:12" x14ac:dyDescent="0.25">
      <c r="H85" s="11" t="s">
        <v>219</v>
      </c>
      <c r="I85" s="11" t="s">
        <v>220</v>
      </c>
      <c r="J85" s="11" t="s">
        <v>25</v>
      </c>
      <c r="K85" s="11">
        <v>36</v>
      </c>
      <c r="L85" s="19">
        <v>39375</v>
      </c>
    </row>
    <row r="86" spans="8:12" x14ac:dyDescent="0.25">
      <c r="H86" s="11" t="s">
        <v>221</v>
      </c>
      <c r="I86" s="11" t="s">
        <v>222</v>
      </c>
      <c r="J86" s="11" t="s">
        <v>25</v>
      </c>
      <c r="K86" s="11">
        <v>2</v>
      </c>
      <c r="L86" s="19">
        <v>29890</v>
      </c>
    </row>
    <row r="87" spans="8:12" x14ac:dyDescent="0.25">
      <c r="H87" s="11" t="s">
        <v>223</v>
      </c>
      <c r="I87" s="11" t="s">
        <v>224</v>
      </c>
      <c r="J87" s="11" t="s">
        <v>25</v>
      </c>
      <c r="K87" s="11">
        <v>2</v>
      </c>
      <c r="L87" s="19">
        <v>250</v>
      </c>
    </row>
    <row r="88" spans="8:12" x14ac:dyDescent="0.25">
      <c r="H88" s="11" t="s">
        <v>225</v>
      </c>
      <c r="I88" s="11" t="s">
        <v>226</v>
      </c>
      <c r="J88" s="11" t="s">
        <v>25</v>
      </c>
      <c r="K88" s="11">
        <v>4</v>
      </c>
      <c r="L88" s="19">
        <v>22750</v>
      </c>
    </row>
    <row r="89" spans="8:12" x14ac:dyDescent="0.25">
      <c r="H89" s="11" t="s">
        <v>227</v>
      </c>
      <c r="I89" s="11" t="s">
        <v>228</v>
      </c>
      <c r="J89" s="11" t="s">
        <v>25</v>
      </c>
      <c r="K89" s="11">
        <v>1</v>
      </c>
      <c r="L89" s="19">
        <v>1818.18</v>
      </c>
    </row>
    <row r="90" spans="8:12" x14ac:dyDescent="0.25">
      <c r="H90" s="11" t="s">
        <v>229</v>
      </c>
      <c r="I90" s="11" t="s">
        <v>230</v>
      </c>
      <c r="J90" s="11" t="s">
        <v>25</v>
      </c>
      <c r="K90" s="11">
        <v>6</v>
      </c>
      <c r="L90" s="19">
        <v>35400</v>
      </c>
    </row>
    <row r="91" spans="8:12" x14ac:dyDescent="0.25">
      <c r="H91" s="11" t="s">
        <v>231</v>
      </c>
      <c r="I91" s="11" t="s">
        <v>232</v>
      </c>
      <c r="J91" s="11" t="s">
        <v>25</v>
      </c>
      <c r="K91" s="11">
        <v>1</v>
      </c>
      <c r="L91" s="19">
        <v>4600</v>
      </c>
    </row>
    <row r="92" spans="8:12" x14ac:dyDescent="0.25">
      <c r="H92" s="11" t="s">
        <v>233</v>
      </c>
      <c r="I92" s="11" t="s">
        <v>234</v>
      </c>
      <c r="J92" s="11" t="s">
        <v>23</v>
      </c>
      <c r="K92" s="11">
        <v>17</v>
      </c>
      <c r="L92" s="19">
        <v>395230</v>
      </c>
    </row>
    <row r="93" spans="8:12" x14ac:dyDescent="0.25">
      <c r="H93" s="11" t="s">
        <v>233</v>
      </c>
      <c r="I93" s="11" t="s">
        <v>234</v>
      </c>
      <c r="J93" s="11" t="s">
        <v>24</v>
      </c>
      <c r="K93" s="11">
        <v>1</v>
      </c>
      <c r="L93" s="19">
        <v>36200</v>
      </c>
    </row>
    <row r="94" spans="8:12" x14ac:dyDescent="0.25">
      <c r="H94" s="11" t="s">
        <v>233</v>
      </c>
      <c r="I94" s="11" t="s">
        <v>234</v>
      </c>
      <c r="J94" s="11" t="s">
        <v>25</v>
      </c>
      <c r="K94" s="11">
        <v>13</v>
      </c>
      <c r="L94" s="19">
        <v>23400</v>
      </c>
    </row>
    <row r="95" spans="8:12" x14ac:dyDescent="0.25">
      <c r="H95" s="11" t="s">
        <v>235</v>
      </c>
      <c r="I95" s="11" t="s">
        <v>236</v>
      </c>
      <c r="J95" s="11" t="s">
        <v>25</v>
      </c>
      <c r="K95" s="11">
        <v>2</v>
      </c>
      <c r="L95" s="19">
        <v>21000</v>
      </c>
    </row>
    <row r="96" spans="8:12" x14ac:dyDescent="0.25">
      <c r="H96" s="11" t="s">
        <v>237</v>
      </c>
      <c r="I96" s="11" t="s">
        <v>238</v>
      </c>
      <c r="J96" s="11" t="s">
        <v>23</v>
      </c>
      <c r="K96" s="11">
        <v>1</v>
      </c>
      <c r="L96" s="19">
        <v>12000</v>
      </c>
    </row>
    <row r="97" spans="8:12" x14ac:dyDescent="0.25">
      <c r="H97" s="11" t="s">
        <v>237</v>
      </c>
      <c r="I97" s="11" t="s">
        <v>238</v>
      </c>
      <c r="J97" s="11" t="s">
        <v>25</v>
      </c>
      <c r="K97" s="11">
        <v>2</v>
      </c>
      <c r="L97" s="19">
        <v>24499</v>
      </c>
    </row>
    <row r="98" spans="8:12" x14ac:dyDescent="0.25">
      <c r="H98" s="11" t="s">
        <v>239</v>
      </c>
      <c r="I98" s="11" t="s">
        <v>240</v>
      </c>
      <c r="J98" s="11" t="s">
        <v>25</v>
      </c>
      <c r="K98" s="11">
        <v>2</v>
      </c>
      <c r="L98" s="19">
        <v>23100</v>
      </c>
    </row>
    <row r="99" spans="8:12" x14ac:dyDescent="0.25">
      <c r="H99" s="11" t="s">
        <v>241</v>
      </c>
      <c r="I99" s="11" t="s">
        <v>242</v>
      </c>
      <c r="J99" s="11" t="s">
        <v>25</v>
      </c>
      <c r="K99" s="11">
        <v>1</v>
      </c>
      <c r="L99" s="19">
        <v>13400</v>
      </c>
    </row>
    <row r="100" spans="8:12" x14ac:dyDescent="0.25">
      <c r="H100" s="11" t="s">
        <v>243</v>
      </c>
      <c r="I100" s="11" t="s">
        <v>244</v>
      </c>
      <c r="J100" s="11" t="s">
        <v>23</v>
      </c>
      <c r="K100" s="11">
        <v>1</v>
      </c>
      <c r="L100" s="19">
        <v>12900</v>
      </c>
    </row>
    <row r="101" spans="8:12" x14ac:dyDescent="0.25">
      <c r="H101" s="11" t="s">
        <v>245</v>
      </c>
      <c r="I101" s="11" t="s">
        <v>246</v>
      </c>
      <c r="J101" s="11" t="s">
        <v>25</v>
      </c>
      <c r="K101" s="11">
        <v>2</v>
      </c>
      <c r="L101" s="19">
        <v>7950</v>
      </c>
    </row>
    <row r="102" spans="8:12" x14ac:dyDescent="0.25">
      <c r="H102" s="11" t="s">
        <v>247</v>
      </c>
      <c r="I102" s="11" t="s">
        <v>248</v>
      </c>
      <c r="J102" s="11" t="s">
        <v>23</v>
      </c>
      <c r="K102" s="11">
        <v>1</v>
      </c>
      <c r="L102" s="19">
        <v>39000</v>
      </c>
    </row>
    <row r="103" spans="8:12" x14ac:dyDescent="0.25">
      <c r="H103" s="11" t="s">
        <v>249</v>
      </c>
      <c r="I103" s="11" t="s">
        <v>250</v>
      </c>
      <c r="J103" s="11" t="s">
        <v>23</v>
      </c>
      <c r="K103" s="11">
        <v>1</v>
      </c>
      <c r="L103" s="19">
        <v>24000</v>
      </c>
    </row>
    <row r="104" spans="8:12" x14ac:dyDescent="0.25">
      <c r="H104" s="11" t="s">
        <v>249</v>
      </c>
      <c r="I104" s="11" t="s">
        <v>250</v>
      </c>
      <c r="J104" s="11" t="s">
        <v>24</v>
      </c>
      <c r="K104" s="11">
        <v>2</v>
      </c>
      <c r="L104" s="19">
        <v>648</v>
      </c>
    </row>
    <row r="105" spans="8:12" x14ac:dyDescent="0.25">
      <c r="H105" s="11" t="s">
        <v>249</v>
      </c>
      <c r="I105" s="11" t="s">
        <v>250</v>
      </c>
      <c r="J105" s="11" t="s">
        <v>25</v>
      </c>
      <c r="K105" s="11">
        <v>1</v>
      </c>
      <c r="L105" s="19">
        <v>12000</v>
      </c>
    </row>
    <row r="106" spans="8:12" x14ac:dyDescent="0.25">
      <c r="H106" s="11" t="s">
        <v>251</v>
      </c>
      <c r="I106" s="11" t="s">
        <v>252</v>
      </c>
      <c r="J106" s="11" t="s">
        <v>23</v>
      </c>
      <c r="K106" s="11">
        <v>11</v>
      </c>
      <c r="L106" s="19">
        <v>1905728.28</v>
      </c>
    </row>
    <row r="107" spans="8:12" x14ac:dyDescent="0.25">
      <c r="H107" s="11" t="s">
        <v>251</v>
      </c>
      <c r="I107" s="11" t="s">
        <v>252</v>
      </c>
      <c r="J107" s="11" t="s">
        <v>25</v>
      </c>
      <c r="K107" s="11">
        <v>15</v>
      </c>
      <c r="L107" s="19">
        <v>67604.36</v>
      </c>
    </row>
    <row r="108" spans="8:12" x14ac:dyDescent="0.25">
      <c r="H108" s="11" t="s">
        <v>253</v>
      </c>
      <c r="I108" s="11" t="s">
        <v>254</v>
      </c>
      <c r="J108" s="11" t="s">
        <v>23</v>
      </c>
      <c r="K108" s="11">
        <v>2</v>
      </c>
      <c r="L108" s="19">
        <v>64000</v>
      </c>
    </row>
    <row r="109" spans="8:12" x14ac:dyDescent="0.25">
      <c r="H109" s="11" t="s">
        <v>253</v>
      </c>
      <c r="I109" s="11" t="s">
        <v>254</v>
      </c>
      <c r="J109" s="11" t="s">
        <v>24</v>
      </c>
      <c r="K109" s="11">
        <v>1</v>
      </c>
      <c r="L109" s="19">
        <v>720</v>
      </c>
    </row>
    <row r="110" spans="8:12" x14ac:dyDescent="0.25">
      <c r="H110" s="11" t="s">
        <v>253</v>
      </c>
      <c r="I110" s="11" t="s">
        <v>254</v>
      </c>
      <c r="J110" s="11" t="s">
        <v>25</v>
      </c>
      <c r="K110" s="11">
        <v>4</v>
      </c>
      <c r="L110" s="19">
        <v>22495</v>
      </c>
    </row>
    <row r="111" spans="8:12" x14ac:dyDescent="0.25">
      <c r="H111" s="11" t="s">
        <v>255</v>
      </c>
      <c r="I111" s="11" t="s">
        <v>256</v>
      </c>
      <c r="J111" s="11" t="s">
        <v>25</v>
      </c>
      <c r="K111" s="11">
        <v>37</v>
      </c>
      <c r="L111" s="19">
        <v>66884.72</v>
      </c>
    </row>
    <row r="112" spans="8:12" x14ac:dyDescent="0.25">
      <c r="H112" s="11" t="s">
        <v>257</v>
      </c>
      <c r="I112" s="11" t="s">
        <v>258</v>
      </c>
      <c r="J112" s="11" t="s">
        <v>25</v>
      </c>
      <c r="K112" s="11">
        <v>5</v>
      </c>
      <c r="L112" s="19">
        <v>3100</v>
      </c>
    </row>
    <row r="113" spans="8:12" x14ac:dyDescent="0.25">
      <c r="H113" s="11" t="s">
        <v>259</v>
      </c>
      <c r="I113" s="11" t="s">
        <v>260</v>
      </c>
      <c r="J113" s="11" t="s">
        <v>25</v>
      </c>
      <c r="K113" s="11">
        <v>24</v>
      </c>
      <c r="L113" s="19">
        <v>14800</v>
      </c>
    </row>
    <row r="114" spans="8:12" x14ac:dyDescent="0.25">
      <c r="H114" s="11" t="s">
        <v>261</v>
      </c>
      <c r="I114" s="11" t="s">
        <v>262</v>
      </c>
      <c r="J114" s="11" t="s">
        <v>25</v>
      </c>
      <c r="K114" s="11">
        <v>1</v>
      </c>
      <c r="L114" s="19">
        <v>1000</v>
      </c>
    </row>
    <row r="115" spans="8:12" x14ac:dyDescent="0.25">
      <c r="H115" s="11" t="s">
        <v>263</v>
      </c>
      <c r="I115" s="11" t="s">
        <v>264</v>
      </c>
      <c r="J115" s="11" t="s">
        <v>23</v>
      </c>
      <c r="K115" s="11">
        <v>1</v>
      </c>
      <c r="L115" s="19">
        <v>63500</v>
      </c>
    </row>
    <row r="116" spans="8:12" x14ac:dyDescent="0.25">
      <c r="H116" s="11" t="s">
        <v>263</v>
      </c>
      <c r="I116" s="11" t="s">
        <v>264</v>
      </c>
      <c r="J116" s="11" t="s">
        <v>25</v>
      </c>
      <c r="K116" s="11">
        <v>10</v>
      </c>
      <c r="L116" s="19">
        <v>5425</v>
      </c>
    </row>
    <row r="117" spans="8:12" x14ac:dyDescent="0.25">
      <c r="H117" s="11" t="s">
        <v>265</v>
      </c>
      <c r="I117" s="11" t="s">
        <v>266</v>
      </c>
      <c r="J117" s="11" t="s">
        <v>23</v>
      </c>
      <c r="K117" s="11">
        <v>4</v>
      </c>
      <c r="L117" s="19">
        <v>264937</v>
      </c>
    </row>
    <row r="118" spans="8:12" x14ac:dyDescent="0.25">
      <c r="H118" s="11" t="s">
        <v>265</v>
      </c>
      <c r="I118" s="11" t="s">
        <v>266</v>
      </c>
      <c r="J118" s="11" t="s">
        <v>25</v>
      </c>
      <c r="K118" s="11">
        <v>4</v>
      </c>
      <c r="L118" s="19">
        <v>41775.120000000003</v>
      </c>
    </row>
    <row r="119" spans="8:12" x14ac:dyDescent="0.25">
      <c r="H119" s="11" t="s">
        <v>267</v>
      </c>
      <c r="I119" s="11" t="s">
        <v>268</v>
      </c>
      <c r="J119" s="11" t="s">
        <v>23</v>
      </c>
      <c r="K119" s="11">
        <v>1</v>
      </c>
      <c r="L119" s="19">
        <v>150000</v>
      </c>
    </row>
    <row r="120" spans="8:12" x14ac:dyDescent="0.25">
      <c r="H120" s="11" t="s">
        <v>269</v>
      </c>
      <c r="I120" s="11" t="s">
        <v>270</v>
      </c>
      <c r="J120" s="11" t="s">
        <v>23</v>
      </c>
      <c r="K120" s="11">
        <v>1</v>
      </c>
      <c r="L120" s="19">
        <v>10000</v>
      </c>
    </row>
    <row r="121" spans="8:12" x14ac:dyDescent="0.25">
      <c r="H121" s="11" t="s">
        <v>271</v>
      </c>
      <c r="I121" s="11" t="s">
        <v>272</v>
      </c>
      <c r="J121" s="11" t="s">
        <v>25</v>
      </c>
      <c r="K121" s="11">
        <v>1</v>
      </c>
      <c r="L121" s="19">
        <v>355</v>
      </c>
    </row>
    <row r="122" spans="8:12" x14ac:dyDescent="0.25">
      <c r="H122" s="11" t="s">
        <v>273</v>
      </c>
      <c r="I122" s="11" t="s">
        <v>274</v>
      </c>
      <c r="J122" s="11" t="s">
        <v>25</v>
      </c>
      <c r="K122" s="11">
        <v>1</v>
      </c>
      <c r="L122" s="19">
        <v>15200</v>
      </c>
    </row>
    <row r="123" spans="8:12" x14ac:dyDescent="0.25">
      <c r="H123" s="11" t="s">
        <v>275</v>
      </c>
      <c r="I123" s="11" t="s">
        <v>276</v>
      </c>
      <c r="J123" s="11" t="s">
        <v>25</v>
      </c>
      <c r="K123" s="11">
        <v>1</v>
      </c>
      <c r="L123" s="19">
        <v>1794</v>
      </c>
    </row>
    <row r="124" spans="8:12" x14ac:dyDescent="0.25">
      <c r="H124" s="11" t="s">
        <v>277</v>
      </c>
      <c r="I124" s="11" t="s">
        <v>278</v>
      </c>
      <c r="J124" s="11" t="s">
        <v>23</v>
      </c>
      <c r="K124" s="11">
        <v>1</v>
      </c>
      <c r="L124" s="19">
        <v>10743</v>
      </c>
    </row>
    <row r="125" spans="8:12" x14ac:dyDescent="0.25">
      <c r="H125" s="11" t="s">
        <v>279</v>
      </c>
      <c r="I125" s="11" t="s">
        <v>280</v>
      </c>
      <c r="J125" s="11" t="s">
        <v>25</v>
      </c>
      <c r="K125" s="11">
        <v>1</v>
      </c>
      <c r="L125" s="19">
        <v>2139</v>
      </c>
    </row>
    <row r="126" spans="8:12" x14ac:dyDescent="0.25">
      <c r="H126" s="11" t="s">
        <v>281</v>
      </c>
      <c r="I126" s="11" t="s">
        <v>282</v>
      </c>
      <c r="J126" s="11" t="s">
        <v>25</v>
      </c>
      <c r="K126" s="11">
        <v>1</v>
      </c>
      <c r="L126" s="19">
        <v>1185</v>
      </c>
    </row>
    <row r="127" spans="8:12" x14ac:dyDescent="0.25">
      <c r="H127" s="11" t="s">
        <v>283</v>
      </c>
      <c r="I127" s="11" t="s">
        <v>283</v>
      </c>
      <c r="J127" s="11" t="s">
        <v>23</v>
      </c>
      <c r="K127" s="11">
        <v>1</v>
      </c>
      <c r="L127" s="19">
        <v>150000</v>
      </c>
    </row>
    <row r="128" spans="8:12" x14ac:dyDescent="0.25">
      <c r="H128" s="11" t="s">
        <v>283</v>
      </c>
      <c r="I128" s="11" t="s">
        <v>283</v>
      </c>
      <c r="J128" s="11" t="s">
        <v>25</v>
      </c>
      <c r="K128" s="11">
        <v>3</v>
      </c>
      <c r="L128" s="19">
        <v>15000</v>
      </c>
    </row>
    <row r="129" spans="8:12" x14ac:dyDescent="0.25">
      <c r="H129" s="11" t="s">
        <v>26</v>
      </c>
      <c r="I129" s="11"/>
      <c r="J129" s="11"/>
      <c r="K129" s="11">
        <f>SUBTOTAL(109,K13:K128)</f>
        <v>629</v>
      </c>
      <c r="L129" s="19">
        <f>SUBTOTAL(109,L13:L128)</f>
        <v>9654305.9099999983</v>
      </c>
    </row>
  </sheetData>
  <mergeCells count="2">
    <mergeCell ref="J1:L1"/>
    <mergeCell ref="A8:L8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7A399-4E29-4107-B46F-AE189085CE70}">
  <dimension ref="A1:Q49"/>
  <sheetViews>
    <sheetView topLeftCell="A21" workbookViewId="0">
      <selection activeCell="R10" sqref="R10"/>
    </sheetView>
  </sheetViews>
  <sheetFormatPr baseColWidth="10" defaultRowHeight="15" x14ac:dyDescent="0.25"/>
  <cols>
    <col min="1" max="1" width="36.5703125" style="11" customWidth="1"/>
    <col min="2" max="4" width="11.42578125" style="11"/>
    <col min="5" max="5" width="16.85546875" style="11" bestFit="1" customWidth="1"/>
    <col min="6" max="6" width="21.85546875" style="11" bestFit="1" customWidth="1"/>
    <col min="7" max="7" width="24.85546875" style="11" bestFit="1" customWidth="1"/>
    <col min="8" max="8" width="11.42578125" style="11"/>
    <col min="9" max="9" width="29.85546875" style="11" bestFit="1" customWidth="1"/>
    <col min="10" max="11" width="11.42578125" style="11"/>
    <col min="12" max="12" width="28" style="11" bestFit="1" customWidth="1"/>
    <col min="13" max="16384" width="11.42578125" style="11"/>
  </cols>
  <sheetData>
    <row r="1" spans="1:17" s="8" customFormat="1" ht="48.75" customHeight="1" thickBot="1" x14ac:dyDescent="0.3">
      <c r="A1" s="1"/>
      <c r="B1" s="1"/>
      <c r="C1" s="2"/>
      <c r="D1" s="2"/>
      <c r="E1" s="3"/>
      <c r="F1" s="3"/>
      <c r="G1" s="4"/>
      <c r="H1" s="4"/>
      <c r="I1" s="4"/>
      <c r="J1" s="1"/>
      <c r="K1" s="1"/>
      <c r="L1" s="1"/>
      <c r="M1" s="1"/>
      <c r="N1" s="82" t="s">
        <v>0</v>
      </c>
      <c r="O1" s="82"/>
      <c r="P1" s="82"/>
      <c r="Q1" s="82"/>
    </row>
    <row r="2" spans="1:17" s="8" customFormat="1" ht="15" customHeight="1" x14ac:dyDescent="0.25">
      <c r="C2" s="9"/>
      <c r="D2" s="9"/>
      <c r="E2" s="10"/>
      <c r="F2" s="10"/>
      <c r="G2" s="11"/>
      <c r="H2" s="11"/>
      <c r="I2" s="11"/>
      <c r="J2" s="11"/>
      <c r="K2" s="12"/>
      <c r="L2" s="12"/>
      <c r="M2" s="13"/>
    </row>
    <row r="3" spans="1:17" s="8" customFormat="1" ht="15" customHeight="1" x14ac:dyDescent="0.25">
      <c r="A3" s="69" t="s">
        <v>284</v>
      </c>
      <c r="B3" s="15"/>
      <c r="C3" s="9"/>
      <c r="D3" s="9"/>
      <c r="E3" s="10"/>
      <c r="F3" s="10"/>
      <c r="G3" s="11"/>
      <c r="H3" s="11"/>
      <c r="I3" s="11"/>
      <c r="J3" s="11"/>
      <c r="K3" s="12"/>
      <c r="L3" s="12"/>
      <c r="M3" s="13"/>
    </row>
    <row r="4" spans="1:17" s="8" customFormat="1" ht="15" customHeight="1" x14ac:dyDescent="0.25">
      <c r="A4" s="16" t="s">
        <v>2</v>
      </c>
      <c r="B4" s="16"/>
      <c r="C4" s="9"/>
      <c r="D4" s="9"/>
      <c r="E4" s="10"/>
      <c r="F4" s="10"/>
      <c r="G4" s="11"/>
      <c r="H4" s="11"/>
      <c r="I4" s="11"/>
      <c r="J4" s="11"/>
      <c r="K4" s="12"/>
      <c r="L4" s="12"/>
      <c r="M4" s="13"/>
    </row>
    <row r="5" spans="1:17" s="8" customFormat="1" ht="15" customHeight="1" x14ac:dyDescent="0.25">
      <c r="A5" s="15" t="s">
        <v>3</v>
      </c>
      <c r="B5" s="15"/>
      <c r="C5" s="9"/>
      <c r="D5" s="9"/>
      <c r="E5" s="10"/>
      <c r="F5" s="10"/>
      <c r="G5" s="11"/>
      <c r="H5" s="11"/>
      <c r="I5" s="11"/>
      <c r="J5" s="11"/>
      <c r="K5" s="12"/>
      <c r="L5" s="12"/>
      <c r="M5" s="13"/>
    </row>
    <row r="8" spans="1:17" ht="26.25" x14ac:dyDescent="0.25">
      <c r="A8" s="89" t="s">
        <v>285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11" spans="1:17" x14ac:dyDescent="0.25">
      <c r="A11" s="87" t="s">
        <v>297</v>
      </c>
      <c r="B11" s="85" t="s">
        <v>5</v>
      </c>
      <c r="C11" s="85"/>
      <c r="D11" s="85"/>
      <c r="E11" s="85" t="s">
        <v>6</v>
      </c>
      <c r="F11" s="85"/>
      <c r="G11" s="85"/>
      <c r="H11" s="85" t="s">
        <v>7</v>
      </c>
      <c r="I11" s="85"/>
      <c r="J11" s="85"/>
      <c r="K11" s="85" t="s">
        <v>8</v>
      </c>
      <c r="L11" s="85"/>
      <c r="M11" s="85"/>
      <c r="N11" s="85" t="s">
        <v>9</v>
      </c>
      <c r="O11" s="85"/>
      <c r="P11" s="85"/>
      <c r="Q11" s="85" t="s">
        <v>26</v>
      </c>
    </row>
    <row r="12" spans="1:17" ht="15.75" thickBot="1" x14ac:dyDescent="0.3">
      <c r="A12" s="88" t="s">
        <v>289</v>
      </c>
      <c r="B12" s="70" t="s">
        <v>295</v>
      </c>
      <c r="C12" s="70" t="s">
        <v>296</v>
      </c>
      <c r="D12" s="70" t="s">
        <v>293</v>
      </c>
      <c r="E12" s="70" t="s">
        <v>295</v>
      </c>
      <c r="F12" s="70" t="s">
        <v>296</v>
      </c>
      <c r="G12" s="70" t="s">
        <v>293</v>
      </c>
      <c r="H12" s="70" t="s">
        <v>295</v>
      </c>
      <c r="I12" s="70" t="s">
        <v>296</v>
      </c>
      <c r="J12" s="70" t="s">
        <v>293</v>
      </c>
      <c r="K12" s="70" t="s">
        <v>295</v>
      </c>
      <c r="L12" s="70" t="s">
        <v>296</v>
      </c>
      <c r="M12" s="70" t="s">
        <v>293</v>
      </c>
      <c r="N12" s="70" t="s">
        <v>295</v>
      </c>
      <c r="O12" s="70" t="s">
        <v>296</v>
      </c>
      <c r="P12" s="70" t="s">
        <v>293</v>
      </c>
      <c r="Q12" s="86"/>
    </row>
    <row r="13" spans="1:17" ht="15.75" thickTop="1" x14ac:dyDescent="0.25">
      <c r="A13" s="11" t="s">
        <v>299</v>
      </c>
      <c r="E13" s="11">
        <v>1</v>
      </c>
      <c r="F13" s="11">
        <v>1</v>
      </c>
      <c r="G13" s="11">
        <v>2</v>
      </c>
      <c r="K13" s="11">
        <v>1</v>
      </c>
      <c r="M13" s="11">
        <v>1</v>
      </c>
      <c r="N13" s="11">
        <v>1</v>
      </c>
      <c r="P13" s="11">
        <v>1</v>
      </c>
      <c r="Q13" s="11">
        <v>4</v>
      </c>
    </row>
    <row r="14" spans="1:17" x14ac:dyDescent="0.25">
      <c r="A14" s="71" t="s">
        <v>38</v>
      </c>
      <c r="B14" s="71">
        <v>2</v>
      </c>
      <c r="C14" s="71">
        <v>1</v>
      </c>
      <c r="D14" s="71">
        <v>3</v>
      </c>
      <c r="E14" s="71">
        <v>23</v>
      </c>
      <c r="F14" s="71">
        <v>12</v>
      </c>
      <c r="G14" s="71">
        <v>35</v>
      </c>
      <c r="H14" s="71">
        <v>3</v>
      </c>
      <c r="I14" s="71">
        <v>2</v>
      </c>
      <c r="J14" s="71">
        <v>5</v>
      </c>
      <c r="K14" s="71">
        <v>16</v>
      </c>
      <c r="L14" s="71">
        <v>10</v>
      </c>
      <c r="M14" s="71">
        <v>26</v>
      </c>
      <c r="N14" s="71">
        <v>54</v>
      </c>
      <c r="O14" s="71">
        <v>12</v>
      </c>
      <c r="P14" s="71">
        <v>66</v>
      </c>
      <c r="Q14" s="71">
        <v>135</v>
      </c>
    </row>
    <row r="15" spans="1:17" x14ac:dyDescent="0.25">
      <c r="A15" s="72" t="s">
        <v>290</v>
      </c>
      <c r="B15" s="72"/>
      <c r="C15" s="72"/>
      <c r="D15" s="72"/>
      <c r="E15" s="72">
        <v>1</v>
      </c>
      <c r="F15" s="72"/>
      <c r="G15" s="72">
        <v>1</v>
      </c>
      <c r="H15" s="72"/>
      <c r="I15" s="72"/>
      <c r="J15" s="72"/>
      <c r="K15" s="72"/>
      <c r="L15" s="72"/>
      <c r="M15" s="72"/>
      <c r="N15" s="72">
        <v>2</v>
      </c>
      <c r="O15" s="72">
        <v>1</v>
      </c>
      <c r="P15" s="72">
        <v>3</v>
      </c>
      <c r="Q15" s="72">
        <v>4</v>
      </c>
    </row>
    <row r="16" spans="1:17" x14ac:dyDescent="0.25">
      <c r="A16" s="71" t="s">
        <v>41</v>
      </c>
      <c r="B16" s="71">
        <v>1</v>
      </c>
      <c r="C16" s="71">
        <v>2</v>
      </c>
      <c r="D16" s="71">
        <v>3</v>
      </c>
      <c r="E16" s="71"/>
      <c r="F16" s="71"/>
      <c r="G16" s="71"/>
      <c r="H16" s="71"/>
      <c r="I16" s="71"/>
      <c r="J16" s="71"/>
      <c r="K16" s="71"/>
      <c r="L16" s="71">
        <v>12</v>
      </c>
      <c r="M16" s="71">
        <v>12</v>
      </c>
      <c r="N16" s="71">
        <v>11</v>
      </c>
      <c r="O16" s="71">
        <v>5</v>
      </c>
      <c r="P16" s="71">
        <v>16</v>
      </c>
      <c r="Q16" s="71">
        <v>31</v>
      </c>
    </row>
    <row r="17" spans="1:17" x14ac:dyDescent="0.25">
      <c r="A17" s="72" t="s">
        <v>42</v>
      </c>
      <c r="B17" s="72"/>
      <c r="C17" s="72"/>
      <c r="D17" s="72"/>
      <c r="E17" s="72">
        <v>1</v>
      </c>
      <c r="F17" s="72">
        <v>2</v>
      </c>
      <c r="G17" s="72">
        <v>3</v>
      </c>
      <c r="H17" s="72"/>
      <c r="I17" s="72">
        <v>1</v>
      </c>
      <c r="J17" s="72">
        <v>1</v>
      </c>
      <c r="K17" s="72">
        <v>8</v>
      </c>
      <c r="L17" s="72">
        <v>11</v>
      </c>
      <c r="M17" s="72">
        <v>19</v>
      </c>
      <c r="N17" s="72">
        <v>17</v>
      </c>
      <c r="O17" s="72">
        <v>2</v>
      </c>
      <c r="P17" s="72">
        <v>19</v>
      </c>
      <c r="Q17" s="72">
        <v>42</v>
      </c>
    </row>
    <row r="18" spans="1:17" x14ac:dyDescent="0.25">
      <c r="A18" s="71" t="s">
        <v>291</v>
      </c>
      <c r="B18" s="71"/>
      <c r="C18" s="71"/>
      <c r="D18" s="71"/>
      <c r="E18" s="71">
        <v>1</v>
      </c>
      <c r="F18" s="71"/>
      <c r="G18" s="71">
        <v>1</v>
      </c>
      <c r="H18" s="71"/>
      <c r="I18" s="71"/>
      <c r="J18" s="71"/>
      <c r="K18" s="71">
        <v>1</v>
      </c>
      <c r="L18" s="71"/>
      <c r="M18" s="71">
        <v>1</v>
      </c>
      <c r="N18" s="71"/>
      <c r="O18" s="71"/>
      <c r="P18" s="71"/>
      <c r="Q18" s="71">
        <v>2</v>
      </c>
    </row>
    <row r="19" spans="1:17" x14ac:dyDescent="0.25">
      <c r="A19" s="11" t="s">
        <v>292</v>
      </c>
      <c r="N19" s="11">
        <v>1</v>
      </c>
      <c r="O19" s="11">
        <v>1</v>
      </c>
      <c r="P19" s="11">
        <v>2</v>
      </c>
      <c r="Q19" s="11">
        <v>2</v>
      </c>
    </row>
    <row r="20" spans="1:17" x14ac:dyDescent="0.25">
      <c r="A20" s="71" t="s">
        <v>43</v>
      </c>
      <c r="B20" s="71"/>
      <c r="C20" s="71">
        <v>1</v>
      </c>
      <c r="D20" s="71">
        <v>1</v>
      </c>
      <c r="E20" s="71"/>
      <c r="F20" s="71"/>
      <c r="G20" s="71"/>
      <c r="H20" s="71"/>
      <c r="I20" s="71"/>
      <c r="J20" s="71"/>
      <c r="K20" s="71">
        <v>1</v>
      </c>
      <c r="L20" s="71">
        <v>2</v>
      </c>
      <c r="M20" s="71">
        <v>3</v>
      </c>
      <c r="N20" s="71">
        <v>11</v>
      </c>
      <c r="O20" s="71">
        <v>3</v>
      </c>
      <c r="P20" s="71">
        <v>14</v>
      </c>
      <c r="Q20" s="71">
        <v>18</v>
      </c>
    </row>
    <row r="21" spans="1:17" x14ac:dyDescent="0.25">
      <c r="A21" s="11" t="s">
        <v>44</v>
      </c>
      <c r="B21" s="11">
        <v>2</v>
      </c>
      <c r="C21" s="11">
        <v>1</v>
      </c>
      <c r="D21" s="11">
        <v>3</v>
      </c>
      <c r="E21" s="11">
        <v>14</v>
      </c>
      <c r="F21" s="11">
        <v>10</v>
      </c>
      <c r="G21" s="11">
        <v>24</v>
      </c>
      <c r="H21" s="11">
        <v>3</v>
      </c>
      <c r="I21" s="11">
        <v>5</v>
      </c>
      <c r="J21" s="11">
        <v>8</v>
      </c>
      <c r="K21" s="11">
        <v>20</v>
      </c>
      <c r="L21" s="11">
        <v>23</v>
      </c>
      <c r="M21" s="11">
        <v>43</v>
      </c>
      <c r="N21" s="11">
        <v>53</v>
      </c>
      <c r="O21" s="11">
        <v>23</v>
      </c>
      <c r="P21" s="11">
        <v>76</v>
      </c>
      <c r="Q21" s="11">
        <v>154</v>
      </c>
    </row>
    <row r="22" spans="1:17" ht="15.75" thickBot="1" x14ac:dyDescent="0.3">
      <c r="A22" s="34" t="s">
        <v>26</v>
      </c>
      <c r="B22" s="34">
        <f t="shared" ref="B22:H22" si="0">SUM(B13:B21)</f>
        <v>5</v>
      </c>
      <c r="C22" s="34">
        <f t="shared" si="0"/>
        <v>5</v>
      </c>
      <c r="D22" s="34">
        <f t="shared" si="0"/>
        <v>10</v>
      </c>
      <c r="E22" s="34">
        <f t="shared" si="0"/>
        <v>41</v>
      </c>
      <c r="F22" s="34">
        <f t="shared" si="0"/>
        <v>25</v>
      </c>
      <c r="G22" s="34">
        <f t="shared" si="0"/>
        <v>66</v>
      </c>
      <c r="H22" s="34">
        <f t="shared" si="0"/>
        <v>6</v>
      </c>
      <c r="I22" s="34">
        <f t="shared" ref="I22:J22" si="1">SUM(I13:I21)</f>
        <v>8</v>
      </c>
      <c r="J22" s="34">
        <f t="shared" si="1"/>
        <v>14</v>
      </c>
      <c r="K22" s="34">
        <f>SUM(K13:K21)</f>
        <v>47</v>
      </c>
      <c r="L22" s="34">
        <f t="shared" ref="L22:P22" si="2">SUM(L13:L21)</f>
        <v>58</v>
      </c>
      <c r="M22" s="34">
        <f t="shared" si="2"/>
        <v>105</v>
      </c>
      <c r="N22" s="34">
        <f t="shared" si="2"/>
        <v>150</v>
      </c>
      <c r="O22" s="34">
        <f t="shared" si="2"/>
        <v>47</v>
      </c>
      <c r="P22" s="34">
        <f t="shared" si="2"/>
        <v>197</v>
      </c>
      <c r="Q22" s="34">
        <f>SUM(Q13:Q21)</f>
        <v>392</v>
      </c>
    </row>
    <row r="23" spans="1:17" ht="15.75" thickTop="1" x14ac:dyDescent="0.25"/>
    <row r="25" spans="1:17" x14ac:dyDescent="0.25">
      <c r="A25" s="87" t="s">
        <v>298</v>
      </c>
      <c r="B25" s="85" t="s">
        <v>5</v>
      </c>
      <c r="C25" s="85"/>
      <c r="D25" s="85"/>
      <c r="E25" s="85" t="s">
        <v>6</v>
      </c>
      <c r="F25" s="85"/>
      <c r="G25" s="85"/>
      <c r="H25" s="85" t="s">
        <v>7</v>
      </c>
      <c r="I25" s="85"/>
      <c r="J25" s="85"/>
      <c r="K25" s="85" t="s">
        <v>8</v>
      </c>
      <c r="L25" s="85"/>
      <c r="M25" s="85"/>
      <c r="N25" s="85" t="s">
        <v>9</v>
      </c>
      <c r="O25" s="85"/>
      <c r="P25" s="85"/>
      <c r="Q25" s="85" t="s">
        <v>26</v>
      </c>
    </row>
    <row r="26" spans="1:17" ht="15.75" thickBot="1" x14ac:dyDescent="0.3">
      <c r="A26" s="88" t="s">
        <v>289</v>
      </c>
      <c r="B26" s="70" t="s">
        <v>295</v>
      </c>
      <c r="C26" s="70" t="s">
        <v>296</v>
      </c>
      <c r="D26" s="70" t="s">
        <v>293</v>
      </c>
      <c r="E26" s="70" t="s">
        <v>295</v>
      </c>
      <c r="F26" s="70" t="s">
        <v>296</v>
      </c>
      <c r="G26" s="70" t="s">
        <v>293</v>
      </c>
      <c r="H26" s="70" t="s">
        <v>295</v>
      </c>
      <c r="I26" s="70" t="s">
        <v>296</v>
      </c>
      <c r="J26" s="70" t="s">
        <v>293</v>
      </c>
      <c r="K26" s="70" t="s">
        <v>295</v>
      </c>
      <c r="L26" s="70" t="s">
        <v>296</v>
      </c>
      <c r="M26" s="70" t="s">
        <v>293</v>
      </c>
      <c r="N26" s="70" t="s">
        <v>295</v>
      </c>
      <c r="O26" s="70" t="s">
        <v>296</v>
      </c>
      <c r="P26" s="70" t="s">
        <v>293</v>
      </c>
      <c r="Q26" s="86"/>
    </row>
    <row r="27" spans="1:17" ht="15.75" thickTop="1" x14ac:dyDescent="0.25">
      <c r="A27" s="11" t="s">
        <v>299</v>
      </c>
      <c r="E27" s="11">
        <v>1</v>
      </c>
      <c r="F27" s="11">
        <v>1</v>
      </c>
      <c r="G27" s="11">
        <v>2</v>
      </c>
      <c r="K27" s="11">
        <v>1</v>
      </c>
      <c r="M27" s="11">
        <v>1</v>
      </c>
      <c r="N27" s="11">
        <v>1</v>
      </c>
      <c r="P27" s="11">
        <v>1</v>
      </c>
      <c r="Q27" s="11">
        <v>4</v>
      </c>
    </row>
    <row r="28" spans="1:17" x14ac:dyDescent="0.25">
      <c r="A28" s="71" t="s">
        <v>38</v>
      </c>
      <c r="B28" s="71">
        <v>2</v>
      </c>
      <c r="C28" s="71">
        <v>1</v>
      </c>
      <c r="D28" s="71">
        <v>3</v>
      </c>
      <c r="E28" s="71">
        <v>18</v>
      </c>
      <c r="F28" s="71">
        <v>11</v>
      </c>
      <c r="G28" s="71">
        <v>29</v>
      </c>
      <c r="H28" s="71">
        <v>3</v>
      </c>
      <c r="I28" s="71">
        <v>1</v>
      </c>
      <c r="J28" s="71">
        <v>4</v>
      </c>
      <c r="K28" s="71">
        <v>15</v>
      </c>
      <c r="L28" s="71">
        <v>8</v>
      </c>
      <c r="M28" s="71">
        <v>23</v>
      </c>
      <c r="N28" s="71">
        <v>47</v>
      </c>
      <c r="O28" s="71">
        <v>10</v>
      </c>
      <c r="P28" s="71">
        <v>57</v>
      </c>
      <c r="Q28" s="71">
        <v>116</v>
      </c>
    </row>
    <row r="29" spans="1:17" x14ac:dyDescent="0.25">
      <c r="A29" s="11" t="s">
        <v>41</v>
      </c>
      <c r="B29" s="11">
        <v>1</v>
      </c>
      <c r="C29" s="11">
        <v>2</v>
      </c>
      <c r="D29" s="11">
        <v>3</v>
      </c>
      <c r="L29" s="11">
        <v>11</v>
      </c>
      <c r="M29" s="11">
        <v>11</v>
      </c>
      <c r="N29" s="11">
        <v>8</v>
      </c>
      <c r="O29" s="11">
        <v>4</v>
      </c>
      <c r="P29" s="11">
        <v>12</v>
      </c>
      <c r="Q29" s="11">
        <v>26</v>
      </c>
    </row>
    <row r="30" spans="1:17" x14ac:dyDescent="0.25">
      <c r="A30" s="71" t="s">
        <v>42</v>
      </c>
      <c r="B30" s="71"/>
      <c r="C30" s="71"/>
      <c r="D30" s="71"/>
      <c r="E30" s="71">
        <v>1</v>
      </c>
      <c r="F30" s="71">
        <v>1</v>
      </c>
      <c r="G30" s="71">
        <v>2</v>
      </c>
      <c r="H30" s="71"/>
      <c r="I30" s="71">
        <v>1</v>
      </c>
      <c r="J30" s="71">
        <v>1</v>
      </c>
      <c r="K30" s="71">
        <v>7</v>
      </c>
      <c r="L30" s="71">
        <v>10</v>
      </c>
      <c r="M30" s="71">
        <v>17</v>
      </c>
      <c r="N30" s="71">
        <v>16</v>
      </c>
      <c r="O30" s="71">
        <v>2</v>
      </c>
      <c r="P30" s="71">
        <v>18</v>
      </c>
      <c r="Q30" s="71">
        <v>38</v>
      </c>
    </row>
    <row r="31" spans="1:17" x14ac:dyDescent="0.25">
      <c r="A31" s="11" t="s">
        <v>291</v>
      </c>
      <c r="E31" s="11">
        <v>1</v>
      </c>
      <c r="G31" s="11">
        <v>1</v>
      </c>
      <c r="K31" s="11">
        <v>1</v>
      </c>
      <c r="M31" s="11">
        <v>1</v>
      </c>
      <c r="Q31" s="11">
        <v>2</v>
      </c>
    </row>
    <row r="32" spans="1:17" x14ac:dyDescent="0.25">
      <c r="A32" s="71" t="s">
        <v>43</v>
      </c>
      <c r="B32" s="71"/>
      <c r="C32" s="71">
        <v>1</v>
      </c>
      <c r="D32" s="71">
        <v>1</v>
      </c>
      <c r="E32" s="71"/>
      <c r="F32" s="71"/>
      <c r="G32" s="71"/>
      <c r="H32" s="71"/>
      <c r="I32" s="71"/>
      <c r="J32" s="71"/>
      <c r="K32" s="71">
        <v>1</v>
      </c>
      <c r="L32" s="71">
        <v>2</v>
      </c>
      <c r="M32" s="71">
        <v>3</v>
      </c>
      <c r="N32" s="71">
        <v>11</v>
      </c>
      <c r="O32" s="71">
        <v>3</v>
      </c>
      <c r="P32" s="71">
        <v>14</v>
      </c>
      <c r="Q32" s="71">
        <v>18</v>
      </c>
    </row>
    <row r="33" spans="1:17" x14ac:dyDescent="0.25">
      <c r="A33" s="71" t="s">
        <v>44</v>
      </c>
      <c r="B33" s="71">
        <v>2</v>
      </c>
      <c r="C33" s="71">
        <v>1</v>
      </c>
      <c r="D33" s="71">
        <v>3</v>
      </c>
      <c r="E33" s="71">
        <v>8</v>
      </c>
      <c r="F33" s="71">
        <v>6</v>
      </c>
      <c r="G33" s="71">
        <v>14</v>
      </c>
      <c r="H33" s="71">
        <v>3</v>
      </c>
      <c r="I33" s="71">
        <v>4</v>
      </c>
      <c r="J33" s="71">
        <v>7</v>
      </c>
      <c r="K33" s="71">
        <v>16</v>
      </c>
      <c r="L33" s="71">
        <v>23</v>
      </c>
      <c r="M33" s="71">
        <v>39</v>
      </c>
      <c r="N33" s="71">
        <v>43</v>
      </c>
      <c r="O33" s="71">
        <v>21</v>
      </c>
      <c r="P33" s="71">
        <v>64</v>
      </c>
      <c r="Q33" s="71">
        <v>127</v>
      </c>
    </row>
    <row r="34" spans="1:17" ht="15.75" thickBot="1" x14ac:dyDescent="0.3">
      <c r="A34" s="34" t="s">
        <v>26</v>
      </c>
      <c r="B34" s="34">
        <f t="shared" ref="B34:Q34" si="3">SUM(B27:B33)</f>
        <v>5</v>
      </c>
      <c r="C34" s="34">
        <f t="shared" si="3"/>
        <v>5</v>
      </c>
      <c r="D34" s="34">
        <f t="shared" si="3"/>
        <v>10</v>
      </c>
      <c r="E34" s="34">
        <f t="shared" si="3"/>
        <v>29</v>
      </c>
      <c r="F34" s="34">
        <f t="shared" si="3"/>
        <v>19</v>
      </c>
      <c r="G34" s="34">
        <f t="shared" si="3"/>
        <v>48</v>
      </c>
      <c r="H34" s="34">
        <f t="shared" si="3"/>
        <v>6</v>
      </c>
      <c r="I34" s="34">
        <f t="shared" si="3"/>
        <v>6</v>
      </c>
      <c r="J34" s="34">
        <f t="shared" si="3"/>
        <v>12</v>
      </c>
      <c r="K34" s="34">
        <f t="shared" si="3"/>
        <v>41</v>
      </c>
      <c r="L34" s="34">
        <f t="shared" si="3"/>
        <v>54</v>
      </c>
      <c r="M34" s="34">
        <f t="shared" si="3"/>
        <v>95</v>
      </c>
      <c r="N34" s="34">
        <f t="shared" si="3"/>
        <v>126</v>
      </c>
      <c r="O34" s="34">
        <f t="shared" si="3"/>
        <v>40</v>
      </c>
      <c r="P34" s="34">
        <f t="shared" si="3"/>
        <v>166</v>
      </c>
      <c r="Q34" s="34">
        <f t="shared" si="3"/>
        <v>331</v>
      </c>
    </row>
    <row r="35" spans="1:17" ht="15.75" thickTop="1" x14ac:dyDescent="0.25"/>
    <row r="38" spans="1:17" x14ac:dyDescent="0.25">
      <c r="A38" s="87" t="s">
        <v>300</v>
      </c>
      <c r="B38" s="85" t="s">
        <v>6</v>
      </c>
      <c r="C38" s="85"/>
      <c r="D38" s="85" t="s">
        <v>286</v>
      </c>
      <c r="E38" s="77" t="s">
        <v>294</v>
      </c>
      <c r="F38" s="77"/>
      <c r="G38" s="85" t="s">
        <v>8</v>
      </c>
      <c r="H38" s="85"/>
      <c r="I38" s="85" t="s">
        <v>287</v>
      </c>
      <c r="J38" s="85" t="s">
        <v>9</v>
      </c>
      <c r="K38" s="85"/>
      <c r="L38" s="85" t="s">
        <v>288</v>
      </c>
      <c r="M38" s="85" t="s">
        <v>26</v>
      </c>
    </row>
    <row r="39" spans="1:17" ht="15.75" thickBot="1" x14ac:dyDescent="0.3">
      <c r="A39" s="88" t="s">
        <v>289</v>
      </c>
      <c r="B39" s="70" t="s">
        <v>295</v>
      </c>
      <c r="C39" s="70" t="s">
        <v>296</v>
      </c>
      <c r="D39" s="70" t="s">
        <v>293</v>
      </c>
      <c r="E39" s="70" t="s">
        <v>296</v>
      </c>
      <c r="F39" s="70" t="s">
        <v>293</v>
      </c>
      <c r="G39" s="70" t="s">
        <v>295</v>
      </c>
      <c r="H39" s="70" t="s">
        <v>296</v>
      </c>
      <c r="I39" s="70" t="s">
        <v>293</v>
      </c>
      <c r="J39" s="70" t="s">
        <v>295</v>
      </c>
      <c r="K39" s="70" t="s">
        <v>296</v>
      </c>
      <c r="L39" s="70" t="s">
        <v>293</v>
      </c>
      <c r="M39" s="86"/>
    </row>
    <row r="40" spans="1:17" ht="15.75" thickTop="1" x14ac:dyDescent="0.25">
      <c r="A40" s="11" t="s">
        <v>38</v>
      </c>
      <c r="B40" s="11">
        <v>12</v>
      </c>
      <c r="C40" s="11">
        <v>2</v>
      </c>
      <c r="D40" s="11">
        <v>14</v>
      </c>
      <c r="E40" s="11">
        <v>2</v>
      </c>
      <c r="F40" s="11">
        <v>2</v>
      </c>
      <c r="G40" s="11">
        <v>4</v>
      </c>
      <c r="H40" s="11">
        <v>2</v>
      </c>
      <c r="I40" s="11">
        <v>6</v>
      </c>
      <c r="J40" s="11">
        <v>33</v>
      </c>
      <c r="K40" s="11">
        <v>5</v>
      </c>
      <c r="L40" s="11">
        <v>38</v>
      </c>
      <c r="M40" s="11">
        <v>60</v>
      </c>
    </row>
    <row r="41" spans="1:17" x14ac:dyDescent="0.25">
      <c r="A41" s="71" t="s">
        <v>290</v>
      </c>
      <c r="B41" s="71">
        <v>1</v>
      </c>
      <c r="C41" s="71"/>
      <c r="D41" s="71">
        <v>1</v>
      </c>
      <c r="E41" s="71"/>
      <c r="F41" s="71"/>
      <c r="G41" s="71"/>
      <c r="H41" s="71"/>
      <c r="I41" s="71"/>
      <c r="J41" s="71">
        <v>2</v>
      </c>
      <c r="K41" s="71">
        <v>1</v>
      </c>
      <c r="L41" s="71">
        <v>3</v>
      </c>
      <c r="M41" s="71">
        <v>4</v>
      </c>
    </row>
    <row r="42" spans="1:17" x14ac:dyDescent="0.25">
      <c r="A42" s="11" t="s">
        <v>41</v>
      </c>
      <c r="H42" s="11">
        <v>3</v>
      </c>
      <c r="I42" s="11">
        <v>3</v>
      </c>
      <c r="J42" s="11">
        <v>6</v>
      </c>
      <c r="K42" s="11">
        <v>3</v>
      </c>
      <c r="L42" s="11">
        <v>9</v>
      </c>
      <c r="M42" s="11">
        <v>12</v>
      </c>
    </row>
    <row r="43" spans="1:17" x14ac:dyDescent="0.25">
      <c r="A43" s="71" t="s">
        <v>42</v>
      </c>
      <c r="B43" s="71"/>
      <c r="C43" s="71">
        <v>1</v>
      </c>
      <c r="D43" s="71">
        <v>1</v>
      </c>
      <c r="E43" s="71"/>
      <c r="F43" s="71"/>
      <c r="G43" s="71">
        <v>2</v>
      </c>
      <c r="H43" s="71">
        <v>2</v>
      </c>
      <c r="I43" s="71">
        <v>4</v>
      </c>
      <c r="J43" s="71">
        <v>3</v>
      </c>
      <c r="K43" s="71"/>
      <c r="L43" s="71">
        <v>3</v>
      </c>
      <c r="M43" s="71">
        <v>8</v>
      </c>
    </row>
    <row r="44" spans="1:17" x14ac:dyDescent="0.25">
      <c r="A44" s="11" t="s">
        <v>291</v>
      </c>
      <c r="B44" s="11">
        <v>1</v>
      </c>
      <c r="D44" s="11">
        <v>1</v>
      </c>
      <c r="M44" s="11">
        <v>1</v>
      </c>
    </row>
    <row r="45" spans="1:17" x14ac:dyDescent="0.25">
      <c r="A45" s="71" t="s">
        <v>292</v>
      </c>
      <c r="B45" s="71"/>
      <c r="C45" s="71"/>
      <c r="D45" s="71"/>
      <c r="E45" s="71"/>
      <c r="F45" s="71"/>
      <c r="G45" s="71"/>
      <c r="H45" s="71"/>
      <c r="I45" s="71"/>
      <c r="J45" s="71">
        <v>1</v>
      </c>
      <c r="K45" s="71">
        <v>1</v>
      </c>
      <c r="L45" s="71">
        <v>2</v>
      </c>
      <c r="M45" s="71">
        <v>2</v>
      </c>
    </row>
    <row r="46" spans="1:17" x14ac:dyDescent="0.25">
      <c r="A46" s="11" t="s">
        <v>43</v>
      </c>
      <c r="H46" s="11">
        <v>1</v>
      </c>
      <c r="I46" s="11">
        <v>1</v>
      </c>
      <c r="J46" s="11">
        <v>3</v>
      </c>
      <c r="K46" s="11">
        <v>1</v>
      </c>
      <c r="L46" s="11">
        <v>4</v>
      </c>
      <c r="M46" s="11">
        <v>5</v>
      </c>
    </row>
    <row r="47" spans="1:17" x14ac:dyDescent="0.25">
      <c r="A47" s="71" t="s">
        <v>44</v>
      </c>
      <c r="B47" s="71">
        <v>9</v>
      </c>
      <c r="C47" s="71">
        <v>4</v>
      </c>
      <c r="D47" s="71">
        <v>13</v>
      </c>
      <c r="E47" s="71">
        <v>3</v>
      </c>
      <c r="F47" s="71">
        <v>3</v>
      </c>
      <c r="G47" s="71">
        <v>6</v>
      </c>
      <c r="H47" s="71">
        <v>1</v>
      </c>
      <c r="I47" s="71">
        <v>7</v>
      </c>
      <c r="J47" s="71">
        <v>24</v>
      </c>
      <c r="K47" s="71">
        <v>5</v>
      </c>
      <c r="L47" s="71">
        <v>29</v>
      </c>
      <c r="M47" s="71">
        <v>52</v>
      </c>
    </row>
    <row r="48" spans="1:17" ht="15.75" thickBot="1" x14ac:dyDescent="0.3">
      <c r="A48" s="34" t="s">
        <v>26</v>
      </c>
      <c r="B48" s="34">
        <v>23</v>
      </c>
      <c r="C48" s="34">
        <v>7</v>
      </c>
      <c r="D48" s="34">
        <v>30</v>
      </c>
      <c r="E48" s="34">
        <v>5</v>
      </c>
      <c r="F48" s="34">
        <v>5</v>
      </c>
      <c r="G48" s="34">
        <v>12</v>
      </c>
      <c r="H48" s="34">
        <v>9</v>
      </c>
      <c r="I48" s="34">
        <v>21</v>
      </c>
      <c r="J48" s="34">
        <v>72</v>
      </c>
      <c r="K48" s="34">
        <v>16</v>
      </c>
      <c r="L48" s="34">
        <v>88</v>
      </c>
      <c r="M48" s="34">
        <v>144</v>
      </c>
    </row>
    <row r="49" ht="15.75" thickTop="1" x14ac:dyDescent="0.25"/>
  </sheetData>
  <mergeCells count="22">
    <mergeCell ref="N1:Q1"/>
    <mergeCell ref="A38:A39"/>
    <mergeCell ref="B38:D38"/>
    <mergeCell ref="G38:I38"/>
    <mergeCell ref="J38:L38"/>
    <mergeCell ref="E38:F38"/>
    <mergeCell ref="M38:M39"/>
    <mergeCell ref="A8:Q8"/>
    <mergeCell ref="Q25:Q26"/>
    <mergeCell ref="A11:A12"/>
    <mergeCell ref="B11:D11"/>
    <mergeCell ref="E11:G11"/>
    <mergeCell ref="H11:J11"/>
    <mergeCell ref="K11:M11"/>
    <mergeCell ref="N11:P11"/>
    <mergeCell ref="Q11:Q12"/>
    <mergeCell ref="A25:A26"/>
    <mergeCell ref="B25:D25"/>
    <mergeCell ref="E25:G25"/>
    <mergeCell ref="H25:J25"/>
    <mergeCell ref="K25:M25"/>
    <mergeCell ref="N25:P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4847-4F07-4563-9B5C-8B83A40C9A9A}">
  <dimension ref="A1:P42"/>
  <sheetViews>
    <sheetView workbookViewId="0">
      <selection activeCell="H9" sqref="H9"/>
    </sheetView>
  </sheetViews>
  <sheetFormatPr baseColWidth="10" defaultRowHeight="15" x14ac:dyDescent="0.25"/>
  <cols>
    <col min="1" max="1" width="31.28515625" style="11" customWidth="1"/>
    <col min="2" max="2" width="30.140625" style="11" bestFit="1" customWidth="1"/>
    <col min="3" max="3" width="32.85546875" style="11" customWidth="1"/>
    <col min="4" max="4" width="14.28515625" style="11" customWidth="1"/>
    <col min="5" max="5" width="22.85546875" style="11" customWidth="1"/>
    <col min="6" max="6" width="17.7109375" style="11" bestFit="1" customWidth="1"/>
    <col min="7" max="7" width="11.42578125" style="11"/>
    <col min="8" max="8" width="30.140625" style="11" bestFit="1" customWidth="1"/>
    <col min="9" max="9" width="13.140625" style="11" bestFit="1" customWidth="1"/>
    <col min="10" max="10" width="11.5703125" style="11" bestFit="1" customWidth="1"/>
    <col min="11" max="11" width="10.5703125" style="11" bestFit="1" customWidth="1"/>
    <col min="12" max="12" width="18" style="11" bestFit="1" customWidth="1"/>
    <col min="13" max="16384" width="11.42578125" style="11"/>
  </cols>
  <sheetData>
    <row r="1" spans="1:16" ht="49.5" customHeight="1" thickBot="1" x14ac:dyDescent="0.3">
      <c r="A1" s="4"/>
      <c r="B1" s="4"/>
      <c r="C1" s="2"/>
      <c r="D1" s="3"/>
      <c r="E1" s="4"/>
      <c r="F1" s="4"/>
      <c r="G1" s="6"/>
      <c r="H1" s="6"/>
      <c r="I1" s="82" t="s">
        <v>0</v>
      </c>
      <c r="J1" s="82"/>
      <c r="K1" s="82"/>
      <c r="L1" s="82"/>
      <c r="M1" s="82"/>
      <c r="P1" s="8"/>
    </row>
    <row r="2" spans="1:16" ht="15" customHeight="1" x14ac:dyDescent="0.25">
      <c r="C2" s="9"/>
      <c r="D2" s="10"/>
      <c r="G2" s="12"/>
      <c r="H2" s="13"/>
      <c r="I2" s="13"/>
      <c r="J2" s="13"/>
      <c r="K2" s="13"/>
      <c r="L2" s="14"/>
      <c r="M2" s="14"/>
      <c r="N2" s="14"/>
      <c r="O2" s="14"/>
      <c r="P2" s="8"/>
    </row>
    <row r="3" spans="1:16" ht="15" customHeight="1" x14ac:dyDescent="0.25">
      <c r="A3" s="11" t="s">
        <v>301</v>
      </c>
      <c r="C3" s="8"/>
      <c r="D3" s="8"/>
      <c r="E3" s="8"/>
      <c r="F3" s="8"/>
      <c r="G3" s="8"/>
      <c r="H3" s="8"/>
      <c r="I3" s="8"/>
      <c r="J3" s="13"/>
      <c r="K3" s="13"/>
      <c r="L3" s="14"/>
      <c r="M3" s="14"/>
      <c r="N3" s="14"/>
      <c r="O3" s="14"/>
      <c r="P3" s="8"/>
    </row>
    <row r="4" spans="1:16" s="74" customFormat="1" x14ac:dyDescent="0.25">
      <c r="A4" s="73" t="s">
        <v>3</v>
      </c>
    </row>
    <row r="6" spans="1:16" x14ac:dyDescent="0.25">
      <c r="A6" s="73" t="s">
        <v>302</v>
      </c>
    </row>
    <row r="8" spans="1:16" ht="23.25" x14ac:dyDescent="0.25">
      <c r="A8" s="91" t="s">
        <v>303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11" spans="1:16" x14ac:dyDescent="0.25">
      <c r="A11" s="11" t="s">
        <v>304</v>
      </c>
      <c r="B11" s="11" t="s">
        <v>305</v>
      </c>
    </row>
    <row r="12" spans="1:16" x14ac:dyDescent="0.25">
      <c r="A12" s="11">
        <f>I20</f>
        <v>189</v>
      </c>
      <c r="B12" s="19">
        <f>J20/I20</f>
        <v>863.5853386680659</v>
      </c>
    </row>
    <row r="15" spans="1:16" x14ac:dyDescent="0.25">
      <c r="A15" s="11" t="s">
        <v>306</v>
      </c>
      <c r="B15" s="11" t="s">
        <v>307</v>
      </c>
      <c r="C15" s="11" t="s">
        <v>12</v>
      </c>
      <c r="D15" s="11" t="s">
        <v>308</v>
      </c>
      <c r="E15" s="11" t="s">
        <v>309</v>
      </c>
      <c r="F15" s="11" t="s">
        <v>310</v>
      </c>
      <c r="H15" s="11" t="s">
        <v>311</v>
      </c>
      <c r="I15" s="11" t="s">
        <v>312</v>
      </c>
      <c r="J15" s="11" t="s">
        <v>12</v>
      </c>
      <c r="K15" s="11" t="s">
        <v>308</v>
      </c>
      <c r="L15" s="11" t="s">
        <v>309</v>
      </c>
      <c r="M15" s="11" t="s">
        <v>70</v>
      </c>
    </row>
    <row r="16" spans="1:16" x14ac:dyDescent="0.25">
      <c r="A16" s="11" t="s">
        <v>313</v>
      </c>
      <c r="B16" s="11">
        <v>8</v>
      </c>
      <c r="C16" s="19">
        <v>13231.20603305785</v>
      </c>
      <c r="D16" s="19">
        <v>8.1639669421487593</v>
      </c>
      <c r="E16" s="19">
        <f>SUM(Tabla39[[#This Row],[Importe]:[IVE]])</f>
        <v>13239.369999999999</v>
      </c>
      <c r="F16" s="32">
        <f>Tabla39[[#This Row],[Nª usuarios/as]]/$B$20</f>
        <v>0.15384615384615385</v>
      </c>
      <c r="H16" s="11" t="s">
        <v>313</v>
      </c>
      <c r="I16" s="11">
        <v>18</v>
      </c>
      <c r="J16" s="19">
        <v>13231.20603305785</v>
      </c>
      <c r="K16" s="19">
        <v>8.1639669421487593</v>
      </c>
      <c r="L16" s="19">
        <f>SUM(Tabla410[[#This Row],[IVE]]+Tabla410[[#This Row],[Importe]])</f>
        <v>13239.369999999999</v>
      </c>
      <c r="M16" s="32">
        <f>Tabla410[[#This Row],[Importe]]/$J$20</f>
        <v>8.1064809686629463E-2</v>
      </c>
    </row>
    <row r="17" spans="1:13" x14ac:dyDescent="0.25">
      <c r="A17" s="11" t="s">
        <v>314</v>
      </c>
      <c r="B17" s="11">
        <v>23</v>
      </c>
      <c r="C17" s="19">
        <v>73993.603305785131</v>
      </c>
      <c r="D17" s="19">
        <v>15538.656694214864</v>
      </c>
      <c r="E17" s="19">
        <f>SUM(Tabla39[[#This Row],[Importe]:[IVE]])</f>
        <v>89532.26</v>
      </c>
      <c r="F17" s="32">
        <f>Tabla39[[#This Row],[Nª usuarios/as]]/$B$20</f>
        <v>0.44230769230769229</v>
      </c>
      <c r="H17" s="11" t="s">
        <v>314</v>
      </c>
      <c r="I17" s="11">
        <v>90</v>
      </c>
      <c r="J17" s="19">
        <v>73993.603305785131</v>
      </c>
      <c r="K17" s="19">
        <v>15538.656694214864</v>
      </c>
      <c r="L17" s="19">
        <f>SUM(Tabla410[[#This Row],[IVE]]+Tabla410[[#This Row],[Importe]])</f>
        <v>89532.26</v>
      </c>
      <c r="M17" s="32">
        <f>Tabla410[[#This Row],[Importe]]/$J$20</f>
        <v>0.45334320658486282</v>
      </c>
    </row>
    <row r="18" spans="1:13" x14ac:dyDescent="0.25">
      <c r="A18" s="11" t="s">
        <v>315</v>
      </c>
      <c r="B18" s="11">
        <v>10</v>
      </c>
      <c r="C18" s="19">
        <v>19688.579999999998</v>
      </c>
      <c r="D18" s="19">
        <v>0</v>
      </c>
      <c r="E18" s="19">
        <f>SUM(Tabla39[[#This Row],[Importe]:[IVE]])</f>
        <v>19688.579999999998</v>
      </c>
      <c r="F18" s="32">
        <f>Tabla39[[#This Row],[Nª usuarios/as]]/$B$20</f>
        <v>0.19230769230769232</v>
      </c>
      <c r="H18" s="11" t="s">
        <v>315</v>
      </c>
      <c r="I18" s="11">
        <v>15</v>
      </c>
      <c r="J18" s="19">
        <v>19688.579999999998</v>
      </c>
      <c r="K18" s="19">
        <v>0</v>
      </c>
      <c r="L18" s="19">
        <f>SUM(Tabla410[[#This Row],[IVE]]+Tabla410[[#This Row],[Importe]])</f>
        <v>19688.579999999998</v>
      </c>
      <c r="M18" s="32">
        <f>Tabla410[[#This Row],[Importe]]/$J$20</f>
        <v>0.12062777850426362</v>
      </c>
    </row>
    <row r="19" spans="1:13" x14ac:dyDescent="0.25">
      <c r="A19" s="11" t="s">
        <v>316</v>
      </c>
      <c r="B19" s="11">
        <v>11</v>
      </c>
      <c r="C19" s="19">
        <v>56304.239669421484</v>
      </c>
      <c r="D19" s="19">
        <v>11823.890330578508</v>
      </c>
      <c r="E19" s="19">
        <f>SUM(Tabla39[[#This Row],[Importe]:[IVE]])</f>
        <v>68128.12999999999</v>
      </c>
      <c r="F19" s="32">
        <f>Tabla39[[#This Row],[Nª usuarios/as]]/$B$20</f>
        <v>0.21153846153846154</v>
      </c>
      <c r="H19" s="11" t="s">
        <v>316</v>
      </c>
      <c r="I19" s="11">
        <v>66</v>
      </c>
      <c r="J19" s="19">
        <v>56304.239669421484</v>
      </c>
      <c r="K19" s="19">
        <v>11823.890330578508</v>
      </c>
      <c r="L19" s="19">
        <f>SUM(Tabla410[[#This Row],[IVE]]+Tabla410[[#This Row],[Importe]])</f>
        <v>68128.12999999999</v>
      </c>
      <c r="M19" s="32">
        <f>Tabla410[[#This Row],[Importe]]/$J$20</f>
        <v>0.34496420522424415</v>
      </c>
    </row>
    <row r="20" spans="1:13" x14ac:dyDescent="0.25">
      <c r="A20" s="11" t="s">
        <v>26</v>
      </c>
      <c r="B20" s="11">
        <f>SUBTOTAL(109,B16:B19)</f>
        <v>52</v>
      </c>
      <c r="C20" s="19">
        <f>SUBTOTAL(109,C16:C19)</f>
        <v>163217.62900826446</v>
      </c>
      <c r="D20" s="19">
        <f>SUBTOTAL(109,D16:D19)</f>
        <v>27370.710991735519</v>
      </c>
      <c r="E20" s="19">
        <f>SUM(Tabla39[[#This Row],[Importe]:[IVE]])</f>
        <v>190588.33999999997</v>
      </c>
      <c r="F20" s="32"/>
      <c r="H20" s="11" t="s">
        <v>26</v>
      </c>
      <c r="I20" s="11">
        <f>SUBTOTAL(109,I16:I19)</f>
        <v>189</v>
      </c>
      <c r="J20" s="19">
        <f>SUBTOTAL(109,J16:J19)</f>
        <v>163217.62900826446</v>
      </c>
      <c r="K20" s="19">
        <f>SUBTOTAL(109,K16:K19)</f>
        <v>27370.710991735519</v>
      </c>
      <c r="L20" s="19">
        <f>SUM(Tabla410[[#This Row],[IVE]]+Tabla410[[#This Row],[Importe]])</f>
        <v>190588.33999999997</v>
      </c>
      <c r="M20" s="32"/>
    </row>
    <row r="23" spans="1:13" x14ac:dyDescent="0.25">
      <c r="A23" s="11" t="s">
        <v>317</v>
      </c>
      <c r="B23" s="11" t="s">
        <v>66</v>
      </c>
      <c r="C23" s="11" t="s">
        <v>12</v>
      </c>
      <c r="D23" s="11" t="s">
        <v>308</v>
      </c>
      <c r="E23" s="11" t="s">
        <v>309</v>
      </c>
    </row>
    <row r="24" spans="1:13" x14ac:dyDescent="0.25">
      <c r="A24" s="11" t="s">
        <v>49</v>
      </c>
      <c r="B24" s="11" t="s">
        <v>314</v>
      </c>
      <c r="C24" s="19">
        <v>70695.727272727294</v>
      </c>
      <c r="D24" s="19">
        <v>14846.102727272719</v>
      </c>
      <c r="E24" s="19">
        <f>SUM(Tabla511[[#This Row],[Importe]:[IVE]])</f>
        <v>85541.830000000016</v>
      </c>
    </row>
    <row r="25" spans="1:13" x14ac:dyDescent="0.25">
      <c r="A25" s="11" t="s">
        <v>49</v>
      </c>
      <c r="B25" s="11" t="s">
        <v>316</v>
      </c>
      <c r="C25" s="19">
        <v>6958.9421487603313</v>
      </c>
      <c r="D25" s="19">
        <v>1461.3778512396696</v>
      </c>
      <c r="E25" s="19">
        <f>SUM(Tabla511[[#This Row],[Importe]:[IVE]])</f>
        <v>8420.3200000000015</v>
      </c>
    </row>
    <row r="26" spans="1:13" x14ac:dyDescent="0.25">
      <c r="A26" s="11" t="s">
        <v>50</v>
      </c>
      <c r="B26" s="11" t="s">
        <v>314</v>
      </c>
      <c r="C26" s="19">
        <v>3297.8760330578516</v>
      </c>
      <c r="D26" s="19">
        <v>692.5539669421488</v>
      </c>
      <c r="E26" s="19">
        <f>SUM(Tabla511[[#This Row],[Importe]:[IVE]])</f>
        <v>3990.4300000000003</v>
      </c>
    </row>
    <row r="27" spans="1:13" x14ac:dyDescent="0.25">
      <c r="A27" s="11" t="s">
        <v>50</v>
      </c>
      <c r="B27" s="11" t="s">
        <v>316</v>
      </c>
      <c r="C27" s="19">
        <v>49345.297520661145</v>
      </c>
      <c r="D27" s="19">
        <v>10362.512479338839</v>
      </c>
      <c r="E27" s="19">
        <f>SUM(Tabla511[[#This Row],[Importe]:[IVE]])</f>
        <v>59707.809999999983</v>
      </c>
    </row>
    <row r="28" spans="1:13" x14ac:dyDescent="0.25">
      <c r="A28" s="11" t="s">
        <v>318</v>
      </c>
      <c r="B28" s="11" t="s">
        <v>313</v>
      </c>
      <c r="C28" s="19">
        <v>900.08</v>
      </c>
      <c r="D28" s="19">
        <v>0</v>
      </c>
      <c r="E28" s="19">
        <f>SUM(Tabla511[[#This Row],[Importe]:[IVE]])</f>
        <v>900.08</v>
      </c>
    </row>
    <row r="29" spans="1:13" x14ac:dyDescent="0.25">
      <c r="A29" s="11" t="s">
        <v>52</v>
      </c>
      <c r="B29" s="11" t="s">
        <v>313</v>
      </c>
      <c r="C29" s="19">
        <v>12331.12603305785</v>
      </c>
      <c r="D29" s="19">
        <v>8.1639669421487593</v>
      </c>
      <c r="E29" s="19">
        <f>SUM(Tabla511[[#This Row],[Importe]:[IVE]])</f>
        <v>12339.289999999999</v>
      </c>
    </row>
    <row r="30" spans="1:13" x14ac:dyDescent="0.25">
      <c r="A30" s="11" t="s">
        <v>52</v>
      </c>
      <c r="B30" s="11" t="s">
        <v>315</v>
      </c>
      <c r="C30" s="19">
        <v>19688.579999999998</v>
      </c>
      <c r="D30" s="19">
        <v>0</v>
      </c>
      <c r="E30" s="19">
        <f>SUM(Tabla511[[#This Row],[Importe]:[IVE]])</f>
        <v>19688.579999999998</v>
      </c>
    </row>
    <row r="31" spans="1:13" x14ac:dyDescent="0.25">
      <c r="A31" s="11" t="s">
        <v>26</v>
      </c>
      <c r="C31" s="19">
        <f>SUBTOTAL(109,C24:C30)</f>
        <v>163217.62900826443</v>
      </c>
      <c r="D31" s="19">
        <f>SUBTOTAL(109,D24:D30)</f>
        <v>27370.710991735526</v>
      </c>
      <c r="E31" s="19">
        <f>SUM(Tabla511[[#This Row],[Importe]:[IVE]])</f>
        <v>190588.33999999997</v>
      </c>
    </row>
    <row r="32" spans="1:13" x14ac:dyDescent="0.25">
      <c r="C32" s="19"/>
      <c r="D32" s="19"/>
      <c r="E32" s="19"/>
    </row>
    <row r="34" spans="1:3" x14ac:dyDescent="0.25">
      <c r="A34" s="11" t="s">
        <v>319</v>
      </c>
      <c r="B34" s="11" t="s">
        <v>66</v>
      </c>
      <c r="C34" s="11" t="s">
        <v>312</v>
      </c>
    </row>
    <row r="35" spans="1:3" x14ac:dyDescent="0.25">
      <c r="A35" s="11" t="s">
        <v>49</v>
      </c>
      <c r="B35" s="11" t="s">
        <v>314</v>
      </c>
      <c r="C35" s="11">
        <v>84</v>
      </c>
    </row>
    <row r="36" spans="1:3" x14ac:dyDescent="0.25">
      <c r="A36" s="11" t="s">
        <v>49</v>
      </c>
      <c r="B36" s="11" t="s">
        <v>316</v>
      </c>
      <c r="C36" s="11">
        <v>18</v>
      </c>
    </row>
    <row r="37" spans="1:3" x14ac:dyDescent="0.25">
      <c r="A37" s="11" t="s">
        <v>50</v>
      </c>
      <c r="B37" s="11" t="s">
        <v>314</v>
      </c>
      <c r="C37" s="11">
        <v>6</v>
      </c>
    </row>
    <row r="38" spans="1:3" x14ac:dyDescent="0.25">
      <c r="A38" s="11" t="s">
        <v>50</v>
      </c>
      <c r="B38" s="11" t="s">
        <v>316</v>
      </c>
      <c r="C38" s="11">
        <v>48</v>
      </c>
    </row>
    <row r="39" spans="1:3" x14ac:dyDescent="0.25">
      <c r="A39" s="11" t="s">
        <v>318</v>
      </c>
      <c r="B39" s="11" t="s">
        <v>313</v>
      </c>
      <c r="C39" s="11">
        <v>1</v>
      </c>
    </row>
    <row r="40" spans="1:3" x14ac:dyDescent="0.25">
      <c r="A40" s="11" t="s">
        <v>52</v>
      </c>
      <c r="B40" s="11" t="s">
        <v>313</v>
      </c>
      <c r="C40" s="11">
        <v>17</v>
      </c>
    </row>
    <row r="41" spans="1:3" x14ac:dyDescent="0.25">
      <c r="A41" s="11" t="s">
        <v>52</v>
      </c>
      <c r="B41" s="11" t="s">
        <v>315</v>
      </c>
      <c r="C41" s="11">
        <v>15</v>
      </c>
    </row>
    <row r="42" spans="1:3" x14ac:dyDescent="0.25">
      <c r="A42" s="11" t="s">
        <v>26</v>
      </c>
      <c r="C42" s="11">
        <f>SUBTOTAL(109,C35:C41)</f>
        <v>189</v>
      </c>
    </row>
  </sheetData>
  <mergeCells count="2">
    <mergeCell ref="I1:M1"/>
    <mergeCell ref="A8:M8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64D9-BF39-4679-9DF8-BEC5F7419247}">
  <dimension ref="A1:K31"/>
  <sheetViews>
    <sheetView workbookViewId="0">
      <selection activeCell="N14" sqref="N14"/>
    </sheetView>
  </sheetViews>
  <sheetFormatPr baseColWidth="10" defaultRowHeight="15" x14ac:dyDescent="0.25"/>
  <cols>
    <col min="1" max="1" width="30.5703125" style="11" customWidth="1"/>
    <col min="2" max="2" width="28.85546875" style="11" customWidth="1"/>
    <col min="3" max="3" width="29.28515625" style="11" customWidth="1"/>
    <col min="4" max="4" width="14" style="11" customWidth="1"/>
    <col min="5" max="5" width="23.140625" style="11" customWidth="1"/>
    <col min="6" max="6" width="15" style="11" customWidth="1"/>
    <col min="7" max="7" width="11.42578125" style="11"/>
    <col min="8" max="8" width="15.7109375" style="11" bestFit="1" customWidth="1"/>
    <col min="9" max="9" width="22" style="11" bestFit="1" customWidth="1"/>
    <col min="10" max="16384" width="11.42578125" style="11"/>
  </cols>
  <sheetData>
    <row r="1" spans="1:11" ht="50.25" customHeight="1" thickBot="1" x14ac:dyDescent="0.3">
      <c r="A1" s="4"/>
      <c r="B1" s="2"/>
      <c r="C1" s="3"/>
      <c r="D1" s="4"/>
      <c r="E1" s="4"/>
      <c r="F1" s="6"/>
      <c r="G1" s="6"/>
      <c r="H1" s="82" t="s">
        <v>0</v>
      </c>
      <c r="I1" s="82"/>
      <c r="J1" s="82"/>
      <c r="K1" s="8"/>
    </row>
    <row r="2" spans="1:11" ht="15" customHeight="1" x14ac:dyDescent="0.25">
      <c r="B2" s="9"/>
      <c r="C2" s="10"/>
      <c r="F2" s="12"/>
      <c r="G2" s="13"/>
      <c r="H2" s="13"/>
      <c r="I2" s="13"/>
      <c r="J2" s="13"/>
      <c r="K2" s="8"/>
    </row>
    <row r="3" spans="1:11" ht="15" customHeight="1" x14ac:dyDescent="0.25">
      <c r="A3" s="11" t="s">
        <v>301</v>
      </c>
      <c r="B3" s="8"/>
      <c r="C3" s="8"/>
      <c r="D3" s="8"/>
      <c r="E3" s="8"/>
      <c r="F3" s="8"/>
      <c r="G3" s="8"/>
      <c r="H3" s="8"/>
      <c r="I3" s="13"/>
      <c r="J3" s="13"/>
      <c r="K3" s="8"/>
    </row>
    <row r="4" spans="1:11" ht="15" customHeight="1" x14ac:dyDescent="0.25">
      <c r="A4" s="73" t="s">
        <v>3</v>
      </c>
      <c r="B4" s="8"/>
      <c r="C4" s="8"/>
      <c r="D4" s="8"/>
      <c r="E4" s="8"/>
      <c r="F4" s="8"/>
      <c r="G4" s="8"/>
      <c r="H4" s="8"/>
      <c r="I4" s="13"/>
      <c r="J4" s="13"/>
      <c r="K4" s="8"/>
    </row>
    <row r="6" spans="1:11" x14ac:dyDescent="0.25">
      <c r="A6" s="75" t="s">
        <v>320</v>
      </c>
    </row>
    <row r="8" spans="1:11" ht="23.25" x14ac:dyDescent="0.25">
      <c r="A8" s="92" t="s">
        <v>321</v>
      </c>
      <c r="B8" s="92"/>
      <c r="C8" s="92"/>
      <c r="D8" s="92"/>
      <c r="E8" s="92"/>
      <c r="F8" s="92"/>
      <c r="G8" s="92"/>
      <c r="H8" s="92"/>
      <c r="I8" s="92"/>
      <c r="J8" s="92"/>
    </row>
    <row r="11" spans="1:11" x14ac:dyDescent="0.25">
      <c r="A11" s="11" t="s">
        <v>322</v>
      </c>
      <c r="B11" s="11" t="s">
        <v>323</v>
      </c>
      <c r="C11" s="11" t="s">
        <v>12</v>
      </c>
      <c r="D11" s="11" t="s">
        <v>308</v>
      </c>
      <c r="E11" s="11" t="s">
        <v>324</v>
      </c>
      <c r="F11" s="11" t="s">
        <v>325</v>
      </c>
      <c r="H11" s="11" t="s">
        <v>304</v>
      </c>
      <c r="I11" s="11" t="s">
        <v>305</v>
      </c>
    </row>
    <row r="12" spans="1:11" x14ac:dyDescent="0.25">
      <c r="A12" s="11" t="s">
        <v>314</v>
      </c>
      <c r="B12" s="11">
        <v>6</v>
      </c>
      <c r="C12" s="19">
        <v>12068.933884297519</v>
      </c>
      <c r="D12" s="19">
        <v>2534.4761157024791</v>
      </c>
      <c r="E12" s="19">
        <f>SUM(Tabla27[[#This Row],[Importe]:[IVE]])</f>
        <v>14603.409999999998</v>
      </c>
      <c r="F12" s="32">
        <f>Tabla27[[#This Row],[Importe]]/$C$15</f>
        <v>0.72056548103115903</v>
      </c>
      <c r="H12" s="11">
        <f>C31</f>
        <v>33</v>
      </c>
      <c r="I12" s="19">
        <f>C15/Tabla248[[#This Row],[Nº solicitudes]]</f>
        <v>507.5531354871024</v>
      </c>
    </row>
    <row r="13" spans="1:11" x14ac:dyDescent="0.25">
      <c r="A13" s="11" t="s">
        <v>315</v>
      </c>
      <c r="B13" s="11">
        <v>1</v>
      </c>
      <c r="C13" s="19">
        <v>247.23</v>
      </c>
      <c r="D13" s="19">
        <v>0</v>
      </c>
      <c r="E13" s="19">
        <f>SUM(Tabla27[[#This Row],[Importe]:[IVE]])</f>
        <v>247.23</v>
      </c>
      <c r="F13" s="32">
        <f>Tabla27[[#This Row],[Importe]]/$C$15</f>
        <v>1.4760657866152733E-2</v>
      </c>
    </row>
    <row r="14" spans="1:11" x14ac:dyDescent="0.25">
      <c r="A14" s="11" t="s">
        <v>316</v>
      </c>
      <c r="B14" s="11">
        <v>3</v>
      </c>
      <c r="C14" s="19">
        <v>4433.0895867768595</v>
      </c>
      <c r="D14" s="19">
        <v>804.73041322314054</v>
      </c>
      <c r="E14" s="19">
        <f>SUM(Tabla27[[#This Row],[Importe]:[IVE]])</f>
        <v>5237.82</v>
      </c>
      <c r="F14" s="32">
        <f>Tabla27[[#This Row],[Importe]]/$C$15</f>
        <v>0.26467386110268826</v>
      </c>
    </row>
    <row r="15" spans="1:11" x14ac:dyDescent="0.25">
      <c r="A15" s="11" t="s">
        <v>26</v>
      </c>
      <c r="B15" s="11">
        <f>SUBTOTAL(109,B12:B14)</f>
        <v>10</v>
      </c>
      <c r="C15" s="19">
        <f>SUBTOTAL(109,C12:C14)</f>
        <v>16749.253471074378</v>
      </c>
      <c r="D15" s="19">
        <f>SUBTOTAL(109,D12:D14)</f>
        <v>3339.2065289256198</v>
      </c>
      <c r="E15" s="19">
        <f>SUM(Tabla27[[#This Row],[Importe]:[IVE]])</f>
        <v>20088.46</v>
      </c>
      <c r="F15" s="32"/>
    </row>
    <row r="18" spans="1:5" x14ac:dyDescent="0.25">
      <c r="A18" s="11" t="s">
        <v>317</v>
      </c>
      <c r="B18" s="11" t="s">
        <v>326</v>
      </c>
      <c r="C18" s="11" t="s">
        <v>327</v>
      </c>
      <c r="D18" s="11" t="s">
        <v>328</v>
      </c>
      <c r="E18" s="11" t="s">
        <v>329</v>
      </c>
    </row>
    <row r="19" spans="1:5" x14ac:dyDescent="0.25">
      <c r="A19" s="11" t="s">
        <v>49</v>
      </c>
      <c r="B19" s="11" t="s">
        <v>314</v>
      </c>
      <c r="C19" s="19">
        <v>12068.933884297519</v>
      </c>
      <c r="D19" s="19">
        <v>2534.4761157024791</v>
      </c>
      <c r="E19" s="19">
        <f>SUM(Tabla49[[#This Row],[Suma de Importe]:[Suma de IVE]])</f>
        <v>14603.409999999998</v>
      </c>
    </row>
    <row r="20" spans="1:5" x14ac:dyDescent="0.25">
      <c r="A20" s="11" t="s">
        <v>49</v>
      </c>
      <c r="B20" s="11" t="s">
        <v>316</v>
      </c>
      <c r="C20" s="19">
        <v>3767.0826446280989</v>
      </c>
      <c r="D20" s="19">
        <v>791.0873553719008</v>
      </c>
      <c r="E20" s="19">
        <f>SUM(Tabla49[[#This Row],[Suma de Importe]:[Suma de IVE]])</f>
        <v>4558.17</v>
      </c>
    </row>
    <row r="21" spans="1:5" x14ac:dyDescent="0.25">
      <c r="A21" s="11" t="s">
        <v>50</v>
      </c>
      <c r="B21" s="11" t="s">
        <v>316</v>
      </c>
      <c r="C21" s="19">
        <v>666.00694214876034</v>
      </c>
      <c r="D21" s="19">
        <v>13.643057851239671</v>
      </c>
      <c r="E21" s="19">
        <f>SUM(Tabla49[[#This Row],[Suma de Importe]:[Suma de IVE]])</f>
        <v>679.65</v>
      </c>
    </row>
    <row r="22" spans="1:5" x14ac:dyDescent="0.25">
      <c r="A22" s="11" t="s">
        <v>330</v>
      </c>
      <c r="B22" s="11" t="s">
        <v>315</v>
      </c>
      <c r="C22" s="19">
        <v>247.23</v>
      </c>
      <c r="D22" s="19">
        <v>0</v>
      </c>
      <c r="E22" s="19">
        <f>SUM(Tabla49[[#This Row],[Suma de Importe]:[Suma de IVE]])</f>
        <v>247.23</v>
      </c>
    </row>
    <row r="23" spans="1:5" x14ac:dyDescent="0.25">
      <c r="A23" s="11" t="s">
        <v>26</v>
      </c>
      <c r="C23" s="19">
        <f>SUBTOTAL(109,C19:C22)</f>
        <v>16749.253471074378</v>
      </c>
      <c r="D23" s="19">
        <f>SUBTOTAL(109,D19:D22)</f>
        <v>3339.2065289256193</v>
      </c>
      <c r="E23" s="19">
        <f>SUM(Tabla49[[#This Row],[Suma de Importe]:[Suma de IVE]])</f>
        <v>20088.46</v>
      </c>
    </row>
    <row r="26" spans="1:5" x14ac:dyDescent="0.25">
      <c r="A26" s="11" t="s">
        <v>331</v>
      </c>
      <c r="B26" s="11" t="s">
        <v>326</v>
      </c>
      <c r="C26" s="11" t="s">
        <v>332</v>
      </c>
    </row>
    <row r="27" spans="1:5" x14ac:dyDescent="0.25">
      <c r="A27" s="11" t="s">
        <v>49</v>
      </c>
      <c r="B27" s="11" t="s">
        <v>314</v>
      </c>
      <c r="C27" s="11">
        <v>19</v>
      </c>
    </row>
    <row r="28" spans="1:5" x14ac:dyDescent="0.25">
      <c r="A28" s="11" t="s">
        <v>49</v>
      </c>
      <c r="B28" s="11" t="s">
        <v>316</v>
      </c>
      <c r="C28" s="11">
        <v>4</v>
      </c>
    </row>
    <row r="29" spans="1:5" x14ac:dyDescent="0.25">
      <c r="A29" s="11" t="s">
        <v>50</v>
      </c>
      <c r="B29" s="11" t="s">
        <v>316</v>
      </c>
      <c r="C29" s="11">
        <v>9</v>
      </c>
    </row>
    <row r="30" spans="1:5" x14ac:dyDescent="0.25">
      <c r="A30" s="11" t="s">
        <v>330</v>
      </c>
      <c r="B30" s="11" t="s">
        <v>315</v>
      </c>
      <c r="C30" s="11">
        <v>1</v>
      </c>
    </row>
    <row r="31" spans="1:5" x14ac:dyDescent="0.25">
      <c r="A31" s="11" t="s">
        <v>26</v>
      </c>
      <c r="C31" s="11">
        <f>SUBTOTAL(109,C27:C30)</f>
        <v>33</v>
      </c>
    </row>
  </sheetData>
  <mergeCells count="2">
    <mergeCell ref="H1:J1"/>
    <mergeCell ref="A8:J8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C60A-CDFF-401C-9DFC-CD9D49BD5B72}">
  <dimension ref="A1:P31"/>
  <sheetViews>
    <sheetView workbookViewId="0">
      <selection activeCell="G12" sqref="G12"/>
    </sheetView>
  </sheetViews>
  <sheetFormatPr baseColWidth="10" defaultRowHeight="15" x14ac:dyDescent="0.25"/>
  <cols>
    <col min="1" max="1" width="35" style="11" customWidth="1"/>
    <col min="2" max="2" width="30.5703125" style="11" customWidth="1"/>
    <col min="3" max="3" width="25.5703125" style="11" customWidth="1"/>
    <col min="4" max="4" width="14" style="11" customWidth="1"/>
    <col min="5" max="5" width="23.140625" style="11" customWidth="1"/>
    <col min="6" max="6" width="17.7109375" style="11" bestFit="1" customWidth="1"/>
    <col min="7" max="7" width="11.42578125" style="11"/>
    <col min="8" max="8" width="30.140625" style="11" bestFit="1" customWidth="1"/>
    <col min="9" max="9" width="13" style="11" bestFit="1" customWidth="1"/>
    <col min="10" max="10" width="18.28515625" style="11" customWidth="1"/>
    <col min="11" max="11" width="14" style="11" customWidth="1"/>
    <col min="12" max="12" width="23.140625" style="11" customWidth="1"/>
    <col min="13" max="16384" width="11.42578125" style="11"/>
  </cols>
  <sheetData>
    <row r="1" spans="1:16" ht="49.5" customHeight="1" thickBot="1" x14ac:dyDescent="0.3">
      <c r="A1" s="4"/>
      <c r="B1" s="4"/>
      <c r="C1" s="2"/>
      <c r="D1" s="3"/>
      <c r="E1" s="4"/>
      <c r="F1" s="4"/>
      <c r="G1" s="6"/>
      <c r="H1" s="6"/>
      <c r="I1" s="82" t="s">
        <v>0</v>
      </c>
      <c r="J1" s="82"/>
      <c r="K1" s="82"/>
      <c r="L1" s="82"/>
      <c r="M1" s="82"/>
      <c r="P1" s="8"/>
    </row>
    <row r="2" spans="1:16" ht="15" customHeight="1" x14ac:dyDescent="0.25">
      <c r="C2" s="9"/>
      <c r="D2" s="10"/>
      <c r="G2" s="12"/>
      <c r="H2" s="13"/>
      <c r="I2" s="13"/>
      <c r="J2" s="13"/>
      <c r="K2" s="13"/>
      <c r="L2" s="14"/>
      <c r="M2" s="14"/>
      <c r="N2" s="14"/>
      <c r="O2" s="14"/>
      <c r="P2" s="8"/>
    </row>
    <row r="3" spans="1:16" ht="15" customHeight="1" x14ac:dyDescent="0.25">
      <c r="A3" s="11" t="s">
        <v>301</v>
      </c>
      <c r="C3" s="8"/>
      <c r="D3" s="8"/>
      <c r="E3" s="8"/>
      <c r="F3" s="8"/>
      <c r="G3" s="8"/>
      <c r="H3" s="8"/>
      <c r="I3" s="8"/>
      <c r="J3" s="13"/>
      <c r="K3" s="13"/>
      <c r="L3" s="14"/>
      <c r="M3" s="14"/>
      <c r="N3" s="14"/>
      <c r="O3" s="14"/>
      <c r="P3" s="8"/>
    </row>
    <row r="4" spans="1:16" s="74" customFormat="1" x14ac:dyDescent="0.25">
      <c r="A4" s="73" t="s">
        <v>333</v>
      </c>
    </row>
    <row r="6" spans="1:16" x14ac:dyDescent="0.25">
      <c r="A6" s="75" t="s">
        <v>320</v>
      </c>
    </row>
    <row r="8" spans="1:16" ht="23.25" x14ac:dyDescent="0.25">
      <c r="A8" s="93" t="s">
        <v>334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</row>
    <row r="10" spans="1:16" x14ac:dyDescent="0.25">
      <c r="A10" s="18" t="s">
        <v>304</v>
      </c>
      <c r="B10" s="18" t="s">
        <v>305</v>
      </c>
    </row>
    <row r="11" spans="1:16" x14ac:dyDescent="0.25">
      <c r="A11" s="18">
        <f>I17</f>
        <v>8</v>
      </c>
      <c r="B11" s="76">
        <f>J17/I17</f>
        <v>668.75309917355366</v>
      </c>
    </row>
    <row r="14" spans="1:16" x14ac:dyDescent="0.25">
      <c r="A14" s="11" t="s">
        <v>335</v>
      </c>
      <c r="B14" s="11" t="s">
        <v>323</v>
      </c>
      <c r="C14" s="11" t="s">
        <v>327</v>
      </c>
      <c r="D14" s="11" t="s">
        <v>328</v>
      </c>
      <c r="E14" s="11" t="s">
        <v>329</v>
      </c>
      <c r="H14" s="11" t="s">
        <v>336</v>
      </c>
      <c r="I14" s="11" t="s">
        <v>337</v>
      </c>
      <c r="J14" s="11" t="s">
        <v>12</v>
      </c>
      <c r="K14" s="11" t="s">
        <v>308</v>
      </c>
      <c r="L14" s="11" t="s">
        <v>309</v>
      </c>
      <c r="M14" s="11" t="s">
        <v>310</v>
      </c>
    </row>
    <row r="15" spans="1:16" x14ac:dyDescent="0.25">
      <c r="A15" s="11" t="s">
        <v>314</v>
      </c>
      <c r="B15" s="11">
        <v>3</v>
      </c>
      <c r="C15" s="19">
        <v>3396</v>
      </c>
      <c r="D15" s="19">
        <v>713.16</v>
      </c>
      <c r="E15" s="19">
        <f>SUM(Tabla51124[[#This Row],[Suma de Importe]:[Suma de IVE]])</f>
        <v>4109.16</v>
      </c>
      <c r="H15" s="11" t="s">
        <v>314</v>
      </c>
      <c r="I15" s="11">
        <v>3</v>
      </c>
      <c r="J15" s="19">
        <v>3396</v>
      </c>
      <c r="K15" s="19">
        <v>713.16</v>
      </c>
      <c r="L15" s="19">
        <f>SUM(Tabla3922[[#This Row],[Importe]:[IVE]])</f>
        <v>4109.16</v>
      </c>
      <c r="M15" s="32">
        <f>Tabla3922[[#This Row],[Nª facturas]]/$I$17</f>
        <v>0.375</v>
      </c>
    </row>
    <row r="16" spans="1:16" x14ac:dyDescent="0.25">
      <c r="A16" s="11" t="s">
        <v>316</v>
      </c>
      <c r="B16" s="11">
        <v>3</v>
      </c>
      <c r="C16" s="19">
        <v>1954.0247933884298</v>
      </c>
      <c r="D16" s="19">
        <v>410.34520661157023</v>
      </c>
      <c r="E16" s="19">
        <f>SUM(Tabla51124[[#This Row],[Suma de Importe]:[Suma de IVE]])</f>
        <v>2364.37</v>
      </c>
      <c r="H16" s="11" t="s">
        <v>316</v>
      </c>
      <c r="I16" s="11">
        <v>5</v>
      </c>
      <c r="J16" s="19">
        <v>1954.0247933884298</v>
      </c>
      <c r="K16" s="19">
        <v>410.34520661157023</v>
      </c>
      <c r="L16" s="19">
        <f>SUM(Tabla3922[[#This Row],[Importe]:[IVE]])</f>
        <v>2364.37</v>
      </c>
      <c r="M16" s="32">
        <f>Tabla3922[[#This Row],[Nª facturas]]/$I$17</f>
        <v>0.625</v>
      </c>
    </row>
    <row r="17" spans="1:13" x14ac:dyDescent="0.25">
      <c r="A17" s="11" t="s">
        <v>26</v>
      </c>
      <c r="B17" s="11">
        <f>SUBTOTAL(109,B15:B16)</f>
        <v>6</v>
      </c>
      <c r="C17" s="19">
        <f>SUBTOTAL(109,C15:C16)</f>
        <v>5350.0247933884293</v>
      </c>
      <c r="D17" s="19">
        <f>SUBTOTAL(109,D15:D16)</f>
        <v>1123.5052066115702</v>
      </c>
      <c r="E17" s="19">
        <f>SUM(Tabla51124[[#This Row],[Suma de Importe]:[Suma de IVE]])</f>
        <v>6473.53</v>
      </c>
      <c r="H17" s="11" t="s">
        <v>26</v>
      </c>
      <c r="I17" s="11">
        <f>SUBTOTAL(109,I15:I16)</f>
        <v>8</v>
      </c>
      <c r="J17" s="19">
        <f>SUBTOTAL(109,J15:J16)</f>
        <v>5350.0247933884293</v>
      </c>
      <c r="K17" s="19">
        <f>SUBTOTAL(109,K15:K16)</f>
        <v>1123.5052066115702</v>
      </c>
      <c r="L17" s="19">
        <f>SUM(Tabla3922[[#This Row],[Importe]:[IVE]])</f>
        <v>6473.53</v>
      </c>
      <c r="M17" s="32"/>
    </row>
    <row r="20" spans="1:13" x14ac:dyDescent="0.25">
      <c r="A20" s="11" t="s">
        <v>317</v>
      </c>
      <c r="B20" s="11" t="s">
        <v>66</v>
      </c>
      <c r="C20" s="11" t="s">
        <v>12</v>
      </c>
      <c r="D20" s="11" t="s">
        <v>308</v>
      </c>
      <c r="E20" s="11" t="s">
        <v>309</v>
      </c>
    </row>
    <row r="21" spans="1:13" x14ac:dyDescent="0.25">
      <c r="A21" s="11" t="s">
        <v>338</v>
      </c>
      <c r="B21" s="11" t="s">
        <v>314</v>
      </c>
      <c r="C21" s="19">
        <v>3190</v>
      </c>
      <c r="D21" s="19">
        <v>669.9</v>
      </c>
      <c r="E21" s="19">
        <f>SUM(Tabla41023[[#This Row],[Importe]:[IVE]])</f>
        <v>3859.9</v>
      </c>
    </row>
    <row r="22" spans="1:13" x14ac:dyDescent="0.25">
      <c r="A22" s="11" t="s">
        <v>50</v>
      </c>
      <c r="B22" s="11" t="s">
        <v>314</v>
      </c>
      <c r="C22" s="19">
        <v>206</v>
      </c>
      <c r="D22" s="19">
        <v>43.26</v>
      </c>
      <c r="E22" s="19">
        <f>SUM(Tabla41023[[#This Row],[Importe]:[IVE]])</f>
        <v>249.26</v>
      </c>
    </row>
    <row r="23" spans="1:13" x14ac:dyDescent="0.25">
      <c r="A23" s="11" t="s">
        <v>50</v>
      </c>
      <c r="B23" s="11" t="s">
        <v>316</v>
      </c>
      <c r="C23" s="19">
        <v>1954.0247933884298</v>
      </c>
      <c r="D23" s="19">
        <v>410.34520661157023</v>
      </c>
      <c r="E23" s="19">
        <f>SUM(Tabla41023[[#This Row],[Importe]:[IVE]])</f>
        <v>2364.37</v>
      </c>
    </row>
    <row r="24" spans="1:13" x14ac:dyDescent="0.25">
      <c r="A24" s="11" t="s">
        <v>26</v>
      </c>
      <c r="C24" s="19">
        <f>SUBTOTAL(109,C21:C23)</f>
        <v>5350.0247933884293</v>
      </c>
      <c r="D24" s="19">
        <f>SUBTOTAL(109,D21:D23)</f>
        <v>1123.5052066115702</v>
      </c>
      <c r="E24" s="19">
        <f>SUM(Tabla41023[[#This Row],[Importe]:[IVE]])</f>
        <v>6473.53</v>
      </c>
    </row>
    <row r="27" spans="1:13" x14ac:dyDescent="0.25">
      <c r="A27" s="11" t="s">
        <v>319</v>
      </c>
      <c r="B27" s="11" t="s">
        <v>66</v>
      </c>
      <c r="C27" s="11" t="s">
        <v>312</v>
      </c>
    </row>
    <row r="28" spans="1:13" x14ac:dyDescent="0.25">
      <c r="A28" s="11" t="s">
        <v>49</v>
      </c>
      <c r="B28" s="11" t="s">
        <v>314</v>
      </c>
      <c r="C28" s="11">
        <v>2</v>
      </c>
    </row>
    <row r="29" spans="1:13" x14ac:dyDescent="0.25">
      <c r="A29" s="11" t="s">
        <v>50</v>
      </c>
      <c r="B29" s="11" t="s">
        <v>314</v>
      </c>
      <c r="C29" s="11">
        <v>1</v>
      </c>
    </row>
    <row r="30" spans="1:13" x14ac:dyDescent="0.25">
      <c r="A30" s="11" t="s">
        <v>50</v>
      </c>
      <c r="B30" s="11" t="s">
        <v>316</v>
      </c>
      <c r="C30" s="11">
        <v>5</v>
      </c>
    </row>
    <row r="31" spans="1:13" x14ac:dyDescent="0.25">
      <c r="A31" s="11" t="s">
        <v>26</v>
      </c>
      <c r="C31" s="11">
        <f>SUBTOTAL(109,C28:C30)</f>
        <v>8</v>
      </c>
    </row>
  </sheetData>
  <mergeCells count="2">
    <mergeCell ref="I1:M1"/>
    <mergeCell ref="A8:M8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2025_Actividades I+D</vt:lpstr>
      <vt:lpstr>2025_Centros singulares I+D</vt:lpstr>
      <vt:lpstr>2025_Por centro e G.I.</vt:lpstr>
      <vt:lpstr>2025_Part. act. transferencia</vt:lpstr>
      <vt:lpstr>2025_CACTI</vt:lpstr>
      <vt:lpstr>2025_CINBIO</vt:lpstr>
      <vt:lpstr>2025_ECIMAT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2026-04-23T07:32:36Z</dcterms:created>
  <dcterms:modified xsi:type="dcterms:W3CDTF">2026-04-28T07:51:17Z</dcterms:modified>
</cp:coreProperties>
</file>