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 en cifras\2013-2014\"/>
    </mc:Choice>
  </mc:AlternateContent>
  <bookViews>
    <workbookView xWindow="0" yWindow="0" windowWidth="28800" windowHeight="12585"/>
  </bookViews>
  <sheets>
    <sheet name="RRHH 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B165" i="1"/>
  <c r="J152" i="1"/>
  <c r="I152" i="1"/>
  <c r="H152" i="1"/>
  <c r="G152" i="1"/>
  <c r="F152" i="1"/>
  <c r="E152" i="1"/>
  <c r="C152" i="1"/>
  <c r="D152" i="1" s="1"/>
  <c r="B152" i="1"/>
  <c r="G151" i="1"/>
  <c r="J150" i="1"/>
  <c r="G150" i="1"/>
  <c r="D150" i="1"/>
  <c r="J149" i="1"/>
  <c r="G149" i="1"/>
  <c r="D149" i="1"/>
  <c r="J148" i="1"/>
  <c r="G148" i="1"/>
  <c r="D148" i="1"/>
  <c r="J147" i="1"/>
  <c r="J142" i="1"/>
  <c r="I142" i="1"/>
  <c r="H142" i="1"/>
  <c r="G142" i="1"/>
  <c r="F142" i="1"/>
  <c r="E142" i="1"/>
  <c r="C142" i="1"/>
  <c r="D142" i="1" s="1"/>
  <c r="B142" i="1"/>
  <c r="J141" i="1"/>
  <c r="G141" i="1"/>
  <c r="D141" i="1"/>
  <c r="J140" i="1"/>
  <c r="G140" i="1"/>
  <c r="D140" i="1"/>
  <c r="J139" i="1"/>
  <c r="D139" i="1"/>
  <c r="J138" i="1"/>
  <c r="D138" i="1"/>
  <c r="P133" i="1"/>
  <c r="O133" i="1"/>
  <c r="N133" i="1"/>
  <c r="M133" i="1"/>
  <c r="L133" i="1"/>
  <c r="K133" i="1"/>
  <c r="I133" i="1"/>
  <c r="H133" i="1"/>
  <c r="J133" i="1" s="1"/>
  <c r="G133" i="1"/>
  <c r="F133" i="1"/>
  <c r="E133" i="1"/>
  <c r="D133" i="1"/>
  <c r="C133" i="1"/>
  <c r="B133" i="1"/>
  <c r="J131" i="1"/>
  <c r="G131" i="1"/>
  <c r="D131" i="1"/>
  <c r="J130" i="1"/>
  <c r="G130" i="1"/>
  <c r="J129" i="1"/>
  <c r="G129" i="1"/>
  <c r="J128" i="1"/>
  <c r="G128" i="1"/>
  <c r="P124" i="1"/>
  <c r="O124" i="1"/>
  <c r="N124" i="1"/>
  <c r="L124" i="1"/>
  <c r="M124" i="1" s="1"/>
  <c r="K124" i="1"/>
  <c r="I124" i="1"/>
  <c r="H124" i="1"/>
  <c r="J124" i="1" s="1"/>
  <c r="G124" i="1"/>
  <c r="F124" i="1"/>
  <c r="E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C110" i="1"/>
  <c r="B110" i="1"/>
  <c r="C109" i="1"/>
  <c r="C108" i="1"/>
  <c r="C107" i="1"/>
  <c r="C106" i="1"/>
  <c r="C102" i="1"/>
  <c r="B102" i="1"/>
  <c r="C101" i="1"/>
  <c r="C100" i="1"/>
  <c r="C99" i="1"/>
  <c r="C98" i="1"/>
  <c r="D95" i="1"/>
  <c r="B95" i="1"/>
  <c r="D92" i="1"/>
  <c r="I84" i="1"/>
  <c r="J84" i="1" s="1"/>
  <c r="H84" i="1"/>
  <c r="F84" i="1"/>
  <c r="E84" i="1"/>
  <c r="G84" i="1" s="1"/>
  <c r="D84" i="1"/>
  <c r="C84" i="1"/>
  <c r="B84" i="1"/>
  <c r="J83" i="1"/>
  <c r="D83" i="1"/>
  <c r="J82" i="1"/>
  <c r="G82" i="1"/>
  <c r="D82" i="1"/>
  <c r="J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J75" i="1"/>
  <c r="J74" i="1"/>
  <c r="G74" i="1"/>
  <c r="D74" i="1"/>
  <c r="J73" i="1"/>
  <c r="G73" i="1"/>
  <c r="D73" i="1"/>
  <c r="J72" i="1"/>
  <c r="G72" i="1"/>
  <c r="D72" i="1"/>
  <c r="J71" i="1"/>
  <c r="G71" i="1"/>
  <c r="D71" i="1"/>
  <c r="P66" i="1"/>
  <c r="O66" i="1"/>
  <c r="N66" i="1"/>
  <c r="L66" i="1"/>
  <c r="M66" i="1" s="1"/>
  <c r="K66" i="1"/>
  <c r="I66" i="1"/>
  <c r="H66" i="1"/>
  <c r="J66" i="1" s="1"/>
  <c r="G66" i="1"/>
  <c r="F66" i="1"/>
  <c r="E66" i="1"/>
  <c r="D66" i="1"/>
  <c r="C66" i="1"/>
  <c r="B66" i="1"/>
  <c r="J64" i="1"/>
  <c r="G64" i="1"/>
  <c r="D64" i="1"/>
  <c r="J63" i="1"/>
  <c r="G63" i="1"/>
  <c r="D63" i="1"/>
  <c r="P62" i="1"/>
  <c r="P61" i="1"/>
  <c r="M61" i="1"/>
  <c r="J61" i="1"/>
  <c r="G61" i="1"/>
  <c r="P60" i="1"/>
  <c r="M60" i="1"/>
  <c r="J60" i="1"/>
  <c r="G60" i="1"/>
  <c r="D60" i="1"/>
  <c r="J59" i="1"/>
  <c r="G59" i="1"/>
  <c r="D59" i="1"/>
  <c r="P58" i="1"/>
  <c r="M58" i="1"/>
  <c r="J58" i="1"/>
  <c r="G58" i="1"/>
  <c r="P57" i="1"/>
  <c r="M57" i="1"/>
  <c r="J57" i="1"/>
  <c r="P56" i="1"/>
  <c r="M56" i="1"/>
  <c r="J56" i="1"/>
  <c r="P55" i="1"/>
  <c r="M55" i="1"/>
  <c r="J55" i="1"/>
  <c r="P54" i="1"/>
  <c r="M54" i="1"/>
  <c r="J54" i="1"/>
  <c r="G54" i="1"/>
  <c r="P53" i="1"/>
  <c r="M53" i="1"/>
  <c r="J53" i="1"/>
  <c r="N49" i="1"/>
  <c r="K49" i="1"/>
  <c r="H49" i="1"/>
  <c r="E49" i="1"/>
  <c r="D49" i="1"/>
  <c r="B49" i="1"/>
  <c r="E32" i="1"/>
  <c r="C32" i="1"/>
  <c r="B32" i="1"/>
  <c r="D32" i="1" s="1"/>
  <c r="F30" i="1"/>
  <c r="D30" i="1"/>
  <c r="D29" i="1"/>
  <c r="D28" i="1"/>
  <c r="F27" i="1"/>
  <c r="D27" i="1"/>
  <c r="F26" i="1"/>
  <c r="D26" i="1"/>
  <c r="D25" i="1"/>
  <c r="D24" i="1"/>
  <c r="F23" i="1"/>
  <c r="D23" i="1"/>
  <c r="F22" i="1"/>
  <c r="D22" i="1"/>
  <c r="F21" i="1"/>
  <c r="D21" i="1"/>
  <c r="F20" i="1"/>
  <c r="D20" i="1"/>
  <c r="F19" i="1"/>
  <c r="F32" i="1" s="1"/>
  <c r="D19" i="1"/>
  <c r="E16" i="1"/>
  <c r="C16" i="1"/>
  <c r="D16" i="1" s="1"/>
  <c r="B16" i="1"/>
  <c r="D15" i="1"/>
  <c r="D14" i="1"/>
  <c r="G8" i="1"/>
  <c r="D8" i="1"/>
  <c r="C8" i="1"/>
  <c r="B8" i="1"/>
  <c r="F8" i="1" s="1"/>
  <c r="F7" i="1"/>
  <c r="D7" i="1"/>
  <c r="F6" i="1"/>
</calcChain>
</file>

<file path=xl/sharedStrings.xml><?xml version="1.0" encoding="utf-8"?>
<sst xmlns="http://schemas.openxmlformats.org/spreadsheetml/2006/main" count="278" uniqueCount="100">
  <si>
    <t>Unidade de Estudos e Programas</t>
  </si>
  <si>
    <t>Fonte: SIIU</t>
  </si>
  <si>
    <t>Persoal da UVIGO
a 31/12/2013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</si>
  <si>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</si>
  <si>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</si>
  <si>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</si>
  <si>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</si>
  <si>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</si>
  <si>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</si>
  <si>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</si>
  <si>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</si>
  <si>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</si>
  <si>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</si>
  <si>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r>
      <t xml:space="preserve">PDI a 31_12_2013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</si>
  <si>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</si>
  <si>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</si>
  <si>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</si>
  <si>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</si>
  <si>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</si>
  <si>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</si>
  <si>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</si>
  <si>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</si>
  <si>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</si>
  <si>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</si>
  <si>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Titular de escola universitaria (laboral)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</si>
  <si>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</si>
  <si>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</si>
  <si>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</si>
  <si>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</si>
  <si>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</si>
  <si>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</si>
  <si>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</si>
  <si>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Visitantes</t>
  </si>
  <si>
    <t>PDI por categoría, rama e sexo</t>
  </si>
  <si>
    <t>CC da Saúde</t>
  </si>
  <si>
    <t>Ciencias</t>
  </si>
  <si>
    <t>CC Sociais e Xurídicas</t>
  </si>
  <si>
    <t>Enxeñaría</t>
  </si>
  <si>
    <t>Artes e Humanidades</t>
  </si>
  <si>
    <t>Categoría</t>
  </si>
  <si>
    <t xml:space="preserve">Total </t>
  </si>
  <si>
    <t>Total  ETC</t>
  </si>
  <si>
    <t xml:space="preserve">Total  </t>
  </si>
  <si>
    <t xml:space="preserve">% mulleres  </t>
  </si>
  <si>
    <t xml:space="preserve">Total  ETC  </t>
  </si>
  <si>
    <t xml:space="preserve">Total    </t>
  </si>
  <si>
    <t xml:space="preserve">% mulleres   </t>
  </si>
  <si>
    <t xml:space="preserve">Total  ETC   </t>
  </si>
  <si>
    <t xml:space="preserve">Total     </t>
  </si>
  <si>
    <t xml:space="preserve">% mulleres     </t>
  </si>
  <si>
    <t xml:space="preserve">Total      </t>
  </si>
  <si>
    <t xml:space="preserve">% mulleres      </t>
  </si>
  <si>
    <t xml:space="preserve">Total ETC       </t>
  </si>
  <si>
    <t>PDI por categoría, sexo e edad</t>
  </si>
  <si>
    <t>Menor de 30</t>
  </si>
  <si>
    <t>De 30 a 39</t>
  </si>
  <si>
    <t>De 40 a 49</t>
  </si>
  <si>
    <t>De 50 a 59</t>
  </si>
  <si>
    <t>De 60 ou maior de 60</t>
  </si>
  <si>
    <t xml:space="preserve">mulleres </t>
  </si>
  <si>
    <t xml:space="preserve">% mulleres </t>
  </si>
  <si>
    <t xml:space="preserve">Total   </t>
  </si>
  <si>
    <t xml:space="preserve">mulleres  </t>
  </si>
  <si>
    <t xml:space="preserve">mulleres   </t>
  </si>
  <si>
    <t xml:space="preserve">mulleres    </t>
  </si>
  <si>
    <t xml:space="preserve">% mulleres    </t>
  </si>
  <si>
    <t>Fonte: Meta4</t>
  </si>
  <si>
    <t>PDI por categoría, sexo e CAMPUS</t>
  </si>
  <si>
    <t>CAMPUS OURENSE</t>
  </si>
  <si>
    <t>CAMPUS PONTEVEDRA</t>
  </si>
  <si>
    <t>CAMPUS VIGO</t>
  </si>
  <si>
    <t>PAS
a 31/12/2013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</si>
  <si>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</si>
  <si>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</si>
  <si>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</si>
  <si>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</si>
  <si>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</si>
  <si>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</si>
  <si>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</si>
  <si>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</si>
  <si>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</si>
  <si>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</si>
  <si>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</si>
  <si>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</si>
  <si>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</si>
  <si>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</si>
  <si>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</si>
  <si>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Grupo E</t>
  </si>
  <si>
    <t>Persoal eventual e altos cargos
por grupo e sexo</t>
  </si>
  <si>
    <t>PAS laboral por grupo, sexo e edad</t>
  </si>
  <si>
    <t>PAS funcionario, eventual e altos cargos por grupo, sexo e idade</t>
  </si>
  <si>
    <t>PAS laboral por grupo, sexo e CAMPUS</t>
  </si>
  <si>
    <t>PAS funcionario, eventual e altos cargos por grupo, sexo e CAMPUS</t>
  </si>
  <si>
    <t>Outro persoal investigador.
Ano 2013</t>
  </si>
  <si>
    <t>Persoal Investigador contratado e bolseiros</t>
  </si>
  <si>
    <r>
      <t xml:space="preserve">% </t>
    </r>
    <r>
      <rPr>
        <sz val="8"/>
        <color indexed="8"/>
        <rFont val="Calibri"/>
        <family val="2"/>
      </rPr>
      <t>estranxeiros/as</t>
    </r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</si>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</sst>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4" fillId="0" borderId="0"/>
    <xf numFmtId="0" fontId="1" fillId="0" borderId="0"/>
    <xf numFmtId="9" fontId="14" fillId="0" borderId="0" applyFont="0" applyFill="0" applyBorder="0" applyAlignment="0" applyProtection="0"/>
    <xf numFmtId="0" fontId="12" fillId="6" borderId="12" applyNumberFormat="0" applyAlignment="0" applyProtection="0"/>
  </cellStyleXfs>
  <cellXfs count="128">
    <xf numFmtId="0" fontId="0" fillId="0" borderId="0" xfId="0"/>
    <xf numFmtId="0" fontId="5" fillId="0" borderId="2" xfId="2" applyFont="1" applyBorder="1" applyAlignment="1">
      <alignment vertical="center" wrapText="1"/>
    </xf>
    <xf numFmtId="0" fontId="4" fillId="0" borderId="2" xfId="2" applyBorder="1"/>
    <xf numFmtId="0" fontId="0" fillId="0" borderId="2" xfId="0" applyBorder="1"/>
    <xf numFmtId="0" fontId="4" fillId="0" borderId="2" xfId="2" applyFont="1" applyBorder="1" applyAlignment="1">
      <alignment wrapText="1"/>
    </xf>
    <xf numFmtId="0" fontId="6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1" fillId="0" borderId="6" xfId="1" applyFont="1" applyFill="1" applyBorder="1" applyAlignment="1">
      <alignment vertical="center"/>
    </xf>
    <xf numFmtId="3" fontId="11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11" fillId="0" borderId="8" xfId="1" applyNumberFormat="1" applyFont="1" applyFill="1" applyBorder="1" applyAlignment="1">
      <alignment vertical="center"/>
    </xf>
    <xf numFmtId="0" fontId="12" fillId="4" borderId="9" xfId="1" applyFont="1" applyFill="1" applyBorder="1" applyAlignment="1">
      <alignment horizontal="right" vertical="center"/>
    </xf>
    <xf numFmtId="3" fontId="12" fillId="0" borderId="10" xfId="1" applyNumberFormat="1" applyFont="1" applyFill="1" applyBorder="1" applyAlignment="1">
      <alignment vertical="center"/>
    </xf>
    <xf numFmtId="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0" fontId="13" fillId="0" borderId="10" xfId="0" applyNumberFormat="1" applyFont="1" applyBorder="1" applyAlignment="1">
      <alignment horizontal="center" vertical="center"/>
    </xf>
    <xf numFmtId="3" fontId="12" fillId="0" borderId="11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14" fillId="0" borderId="0" xfId="4" applyFont="1" applyBorder="1" applyAlignment="1">
      <alignment vertical="center"/>
    </xf>
    <xf numFmtId="9" fontId="14" fillId="0" borderId="0" xfId="4" applyNumberFormat="1" applyFont="1" applyBorder="1" applyAlignment="1">
      <alignment vertical="center"/>
    </xf>
    <xf numFmtId="0" fontId="15" fillId="5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" fontId="11" fillId="0" borderId="8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9" fontId="17" fillId="0" borderId="10" xfId="0" applyNumberFormat="1" applyFont="1" applyBorder="1" applyAlignment="1">
      <alignment horizontal="center" vertical="center"/>
    </xf>
    <xf numFmtId="4" fontId="12" fillId="0" borderId="1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0" fillId="0" borderId="4" xfId="3" applyFont="1" applyBorder="1" applyAlignment="1">
      <alignment horizontal="center" vertical="center"/>
    </xf>
    <xf numFmtId="3" fontId="11" fillId="0" borderId="7" xfId="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4" borderId="9" xfId="0" applyFont="1" applyFill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0" fontId="9" fillId="7" borderId="13" xfId="1" applyFont="1" applyFill="1" applyBorder="1" applyAlignment="1">
      <alignment vertical="center"/>
    </xf>
    <xf numFmtId="0" fontId="17" fillId="8" borderId="14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9" fillId="7" borderId="3" xfId="1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" fontId="11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vertical="center"/>
    </xf>
    <xf numFmtId="3" fontId="12" fillId="0" borderId="7" xfId="1" applyNumberFormat="1" applyFont="1" applyFill="1" applyBorder="1" applyAlignment="1">
      <alignment vertical="center"/>
    </xf>
    <xf numFmtId="9" fontId="0" fillId="0" borderId="10" xfId="0" applyNumberFormat="1" applyBorder="1" applyAlignment="1">
      <alignment horizontal="center"/>
    </xf>
    <xf numFmtId="4" fontId="12" fillId="0" borderId="10" xfId="1" applyNumberFormat="1" applyFont="1" applyFill="1" applyBorder="1" applyAlignment="1">
      <alignment vertical="center"/>
    </xf>
    <xf numFmtId="0" fontId="9" fillId="7" borderId="7" xfId="1" applyFont="1" applyFill="1" applyBorder="1" applyAlignment="1">
      <alignment vertical="center"/>
    </xf>
    <xf numFmtId="0" fontId="17" fillId="8" borderId="7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1" fontId="11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/>
    </xf>
    <xf numFmtId="10" fontId="11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0" fontId="11" fillId="0" borderId="8" xfId="1" applyNumberFormat="1" applyFont="1" applyFill="1" applyBorder="1" applyAlignment="1">
      <alignment vertical="center"/>
    </xf>
    <xf numFmtId="1" fontId="11" fillId="0" borderId="7" xfId="5" applyNumberFormat="1" applyFont="1" applyFill="1" applyBorder="1" applyAlignment="1">
      <alignment vertical="center"/>
    </xf>
    <xf numFmtId="10" fontId="11" fillId="0" borderId="7" xfId="5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" fontId="12" fillId="0" borderId="7" xfId="1" applyNumberFormat="1" applyFont="1" applyFill="1" applyBorder="1" applyAlignment="1">
      <alignment vertical="center"/>
    </xf>
    <xf numFmtId="10" fontId="12" fillId="0" borderId="7" xfId="1" applyNumberFormat="1" applyFont="1" applyFill="1" applyBorder="1" applyAlignment="1">
      <alignment vertical="center"/>
    </xf>
    <xf numFmtId="1" fontId="12" fillId="0" borderId="10" xfId="1" applyNumberFormat="1" applyFont="1" applyFill="1" applyBorder="1" applyAlignment="1">
      <alignment vertical="center"/>
    </xf>
    <xf numFmtId="1" fontId="17" fillId="0" borderId="10" xfId="0" applyNumberFormat="1" applyFont="1" applyBorder="1" applyAlignment="1">
      <alignment horizontal="center"/>
    </xf>
    <xf numFmtId="10" fontId="12" fillId="0" borderId="10" xfId="1" applyNumberFormat="1" applyFont="1" applyFill="1" applyBorder="1" applyAlignment="1">
      <alignment vertical="center"/>
    </xf>
    <xf numFmtId="10" fontId="12" fillId="0" borderId="11" xfId="1" applyNumberFormat="1" applyFont="1" applyFill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1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9" fontId="14" fillId="0" borderId="7" xfId="4" applyFont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9" fontId="17" fillId="0" borderId="7" xfId="0" applyNumberFormat="1" applyFont="1" applyBorder="1" applyAlignment="1">
      <alignment horizontal="center" vertical="center"/>
    </xf>
    <xf numFmtId="9" fontId="17" fillId="0" borderId="7" xfId="4" applyFon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9" fontId="17" fillId="0" borderId="11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3" fillId="13" borderId="17" xfId="0" applyFont="1" applyFill="1" applyBorder="1" applyAlignment="1">
      <alignment vertical="center" wrapText="1"/>
    </xf>
    <xf numFmtId="0" fontId="20" fillId="13" borderId="18" xfId="0" applyFont="1" applyFill="1" applyBorder="1" applyAlignment="1">
      <alignment horizontal="center" vertical="center"/>
    </xf>
    <xf numFmtId="0" fontId="20" fillId="1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9" fontId="0" fillId="0" borderId="22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9" fillId="7" borderId="7" xfId="1" applyFont="1" applyFill="1" applyBorder="1" applyAlignment="1">
      <alignment vertical="center" wrapText="1"/>
    </xf>
    <xf numFmtId="10" fontId="11" fillId="0" borderId="10" xfId="5" applyNumberFormat="1" applyFont="1" applyFill="1" applyBorder="1" applyAlignment="1">
      <alignment vertical="center"/>
    </xf>
    <xf numFmtId="10" fontId="11" fillId="0" borderId="10" xfId="1" applyNumberFormat="1" applyFont="1" applyFill="1" applyBorder="1" applyAlignment="1">
      <alignment vertical="center"/>
    </xf>
    <xf numFmtId="1" fontId="12" fillId="0" borderId="11" xfId="1" applyNumberFormat="1" applyFont="1" applyFill="1" applyBorder="1" applyAlignment="1">
      <alignment vertical="center"/>
    </xf>
    <xf numFmtId="1" fontId="12" fillId="0" borderId="10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10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 wrapText="1"/>
    </xf>
    <xf numFmtId="0" fontId="21" fillId="0" borderId="7" xfId="2" applyFont="1" applyBorder="1" applyAlignment="1">
      <alignment vertical="center"/>
    </xf>
    <xf numFmtId="0" fontId="22" fillId="0" borderId="7" xfId="2" applyFont="1" applyBorder="1" applyAlignment="1">
      <alignment vertical="center"/>
    </xf>
    <xf numFmtId="9" fontId="22" fillId="0" borderId="7" xfId="2" applyNumberFormat="1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9" fontId="22" fillId="0" borderId="7" xfId="3" applyNumberFormat="1" applyFont="1" applyBorder="1" applyAlignment="1">
      <alignment horizontal="center" vertical="center"/>
    </xf>
    <xf numFmtId="0" fontId="17" fillId="4" borderId="7" xfId="2" applyFont="1" applyFill="1" applyBorder="1" applyAlignment="1">
      <alignment horizontal="right" vertical="center"/>
    </xf>
    <xf numFmtId="0" fontId="13" fillId="0" borderId="7" xfId="2" applyFont="1" applyBorder="1" applyAlignment="1">
      <alignment vertical="center"/>
    </xf>
    <xf numFmtId="9" fontId="13" fillId="0" borderId="7" xfId="2" applyNumberFormat="1" applyFont="1" applyBorder="1" applyAlignment="1">
      <alignment horizontal="center" vertical="center"/>
    </xf>
  </cellXfs>
  <cellStyles count="6">
    <cellStyle name="Normal" xfId="0" builtinId="0"/>
    <cellStyle name="Normal 2 2" xfId="3"/>
    <cellStyle name="Normal 2 3" xfId="2"/>
    <cellStyle name="Porcentaje 2" xfId="4"/>
    <cellStyle name="Salida" xfId="1" builtinId="21"/>
    <cellStyle name="Salida_xeral transparencia" xfId="5"/>
  </cellStyles>
  <dxfs count="2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PDI por rama</a:t>
            </a:r>
          </a:p>
        </c:rich>
      </c:tx>
      <c:layout>
        <c:manualLayout>
          <c:xMode val="edge"/>
          <c:yMode val="edge"/>
          <c:x val="0.26143240715600208"/>
          <c:y val="8.2094236037089263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0.11111124498983967"/>
          <c:w val="0.75139700919765728"/>
          <c:h val="0.8330941965587638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'!$B$34:$D$34</c:f>
              <c:strCache>
                <c:ptCount val="1"/>
                <c:pt idx="0">
                  <c:v>CC da Saúde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ED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'!$B$49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</c:ser>
        <c:ser>
          <c:idx val="1"/>
          <c:order val="1"/>
          <c:tx>
            <c:strRef>
              <c:f>'RRHH '!$E$34:$G$34</c:f>
              <c:strCache>
                <c:ptCount val="1"/>
                <c:pt idx="0">
                  <c:v>Ciencias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ED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'!$E$49</c:f>
              <c:numCache>
                <c:formatCode>#,##0</c:formatCode>
                <c:ptCount val="1"/>
                <c:pt idx="0">
                  <c:v>302</c:v>
                </c:pt>
              </c:numCache>
            </c:numRef>
          </c:val>
        </c:ser>
        <c:ser>
          <c:idx val="2"/>
          <c:order val="2"/>
          <c:tx>
            <c:strRef>
              <c:f>'RRHH '!$H$34:$J$34</c:f>
              <c:strCache>
                <c:ptCount val="1"/>
                <c:pt idx="0">
                  <c:v>CC Sociais e Xurídicas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ED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'!$H$49</c:f>
              <c:numCache>
                <c:formatCode>#,##0</c:formatCode>
                <c:ptCount val="1"/>
                <c:pt idx="0">
                  <c:v>506</c:v>
                </c:pt>
              </c:numCache>
            </c:numRef>
          </c:val>
        </c:ser>
        <c:ser>
          <c:idx val="3"/>
          <c:order val="3"/>
          <c:tx>
            <c:strRef>
              <c:f>'RRHH '!$K$34:$M$34</c:f>
              <c:strCache>
                <c:ptCount val="1"/>
                <c:pt idx="0">
                  <c:v>Enxeñaría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ED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'!$K$49</c:f>
              <c:numCache>
                <c:formatCode>#,##0</c:formatCode>
                <c:ptCount val="1"/>
                <c:pt idx="0">
                  <c:v>354</c:v>
                </c:pt>
              </c:numCache>
            </c:numRef>
          </c:val>
        </c:ser>
        <c:ser>
          <c:idx val="4"/>
          <c:order val="4"/>
          <c:tx>
            <c:strRef>
              <c:f>'RRHH '!$N$34:$P$34</c:f>
              <c:strCache>
                <c:ptCount val="1"/>
                <c:pt idx="0">
                  <c:v>Artes e Humanidades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ED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'!$N$49</c:f>
              <c:numCache>
                <c:formatCode>#,##0</c:formatCode>
                <c:ptCount val="1"/>
                <c:pt idx="0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977544"/>
        <c:axId val="291327552"/>
        <c:axId val="0"/>
      </c:bar3DChart>
      <c:catAx>
        <c:axId val="143977544"/>
        <c:scaling>
          <c:orientation val="minMax"/>
        </c:scaling>
        <c:delete val="1"/>
        <c:axPos val="l"/>
        <c:majorTickMark val="out"/>
        <c:minorTickMark val="none"/>
        <c:tickLblPos val="nextTo"/>
        <c:crossAx val="291327552"/>
        <c:crosses val="autoZero"/>
        <c:auto val="1"/>
        <c:lblAlgn val="ctr"/>
        <c:lblOffset val="100"/>
        <c:noMultiLvlLbl val="0"/>
      </c:catAx>
      <c:valAx>
        <c:axId val="2913275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43977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8138594744612"/>
          <c:y val="0.17904571972171601"/>
          <c:w val="0.19157691495459617"/>
          <c:h val="0.46289905901500306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ED3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698500</xdr:colOff>
      <xdr:row>20</xdr:row>
      <xdr:rowOff>10583</xdr:rowOff>
    </xdr:from>
    <xdr:to>
      <xdr:col>14</xdr:col>
      <xdr:colOff>664633</xdr:colOff>
      <xdr:row>31</xdr:row>
      <xdr:rowOff>96308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113241</xdr:colOff>
      <xdr:row>0</xdr:row>
      <xdr:rowOff>17991</xdr:rowOff>
    </xdr:from>
    <xdr:to>
      <xdr:col>0</xdr:col>
      <xdr:colOff>2123016</xdr:colOff>
      <xdr:row>0</xdr:row>
      <xdr:rowOff>360891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41" y="17991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2014_UVI%20en%20cif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3/PERSOAL/DATOS_PDI_31_12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xeral"/>
      <sheetName val="XERAL castellano"/>
      <sheetName val="ACADÉMICOS"/>
      <sheetName val="ACADÉMICOS CAST"/>
      <sheetName val="RRHH "/>
      <sheetName val="RRHH CAST"/>
      <sheetName val="BOLSAS"/>
      <sheetName val="económicos"/>
      <sheetName val="económicos CAST"/>
      <sheetName val="I+D+i"/>
      <sheetName val="extensión universitaria"/>
      <sheetName val="infraestruturas"/>
      <sheetName val="acción social"/>
      <sheetName val="internacionalización"/>
      <sheetName val="TIC"/>
      <sheetName val="TIC cast"/>
    </sheetNames>
    <sheetDataSet>
      <sheetData sheetId="0"/>
      <sheetData sheetId="1"/>
      <sheetData sheetId="2"/>
      <sheetData sheetId="3"/>
      <sheetData sheetId="4"/>
      <sheetData sheetId="5">
        <row r="34">
          <cell r="B34" t="str">
            <v>CC da Saúde</v>
          </cell>
          <cell r="E34" t="str">
            <v>Ciencias</v>
          </cell>
          <cell r="H34" t="str">
            <v>CC Sociais e Xurídicas</v>
          </cell>
          <cell r="K34" t="str">
            <v>Enxeñaría</v>
          </cell>
          <cell r="N34" t="str">
            <v>Artes e Humanidades</v>
          </cell>
        </row>
        <row r="49">
          <cell r="B49">
            <v>45</v>
          </cell>
          <cell r="E49">
            <v>302</v>
          </cell>
          <cell r="H49">
            <v>506</v>
          </cell>
          <cell r="K49">
            <v>354</v>
          </cell>
          <cell r="N49">
            <v>208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I e 48,70,74,75"/>
      <sheetName val="ORIXINAL"/>
      <sheetName val="Observacións"/>
      <sheetName val="Cálculo UVI en cifras 2013"/>
      <sheetName val="Cálculo UVI en cifras 2013 ETC"/>
      <sheetName val="PDI sen 48 e 7X"/>
    </sheetNames>
    <sheetDataSet>
      <sheetData sheetId="0"/>
      <sheetData sheetId="1"/>
      <sheetData sheetId="2"/>
      <sheetData sheetId="3"/>
      <sheetData sheetId="4">
        <row r="7">
          <cell r="B7" t="str">
            <v>Asociados/as</v>
          </cell>
          <cell r="C7">
            <v>32.653333333333279</v>
          </cell>
          <cell r="D7">
            <v>17.013333333333332</v>
          </cell>
          <cell r="E7">
            <v>49.666666666666615</v>
          </cell>
        </row>
        <row r="8">
          <cell r="B8" t="str">
            <v>Axudante</v>
          </cell>
          <cell r="C8">
            <v>4</v>
          </cell>
          <cell r="D8">
            <v>4</v>
          </cell>
          <cell r="E8">
            <v>8</v>
          </cell>
        </row>
        <row r="9">
          <cell r="B9" t="str">
            <v>Axudantes doutores/as</v>
          </cell>
          <cell r="C9">
            <v>17</v>
          </cell>
          <cell r="D9">
            <v>22</v>
          </cell>
          <cell r="E9">
            <v>39</v>
          </cell>
        </row>
        <row r="10">
          <cell r="B10" t="str">
            <v>Catedrático/a de escola universitaria</v>
          </cell>
          <cell r="C10">
            <v>16.133333333333333</v>
          </cell>
          <cell r="D10">
            <v>10</v>
          </cell>
          <cell r="E10">
            <v>26.133333333333333</v>
          </cell>
        </row>
        <row r="11">
          <cell r="B11" t="str">
            <v>Catedrático/a de Universidade</v>
          </cell>
          <cell r="C11">
            <v>105.26666666666667</v>
          </cell>
          <cell r="D11">
            <v>38</v>
          </cell>
          <cell r="E11">
            <v>143.26666666666665</v>
          </cell>
        </row>
        <row r="12">
          <cell r="B12" t="str">
            <v>Contratados/as doutores/as</v>
          </cell>
          <cell r="C12">
            <v>112.17333333333333</v>
          </cell>
          <cell r="D12">
            <v>120</v>
          </cell>
          <cell r="E12">
            <v>232.17333333333335</v>
          </cell>
        </row>
        <row r="13">
          <cell r="B13" t="str">
            <v>Emerito/a</v>
          </cell>
          <cell r="C13">
            <v>1</v>
          </cell>
          <cell r="D13">
            <v>1</v>
          </cell>
          <cell r="E13">
            <v>2</v>
          </cell>
        </row>
        <row r="14">
          <cell r="B14" t="str">
            <v>Interinos/as</v>
          </cell>
          <cell r="C14">
            <v>1.5599999999999998</v>
          </cell>
          <cell r="D14">
            <v>5.9866666666666681</v>
          </cell>
          <cell r="E14">
            <v>7.5466666666666677</v>
          </cell>
        </row>
        <row r="15">
          <cell r="B15" t="str">
            <v>Lector/a</v>
          </cell>
          <cell r="C15">
            <v>1.2</v>
          </cell>
          <cell r="D15">
            <v>1</v>
          </cell>
          <cell r="E15">
            <v>2.2000000000000002</v>
          </cell>
        </row>
        <row r="16">
          <cell r="B16" t="str">
            <v>Titular de escola universitaria</v>
          </cell>
          <cell r="C16">
            <v>60</v>
          </cell>
          <cell r="D16">
            <v>31</v>
          </cell>
          <cell r="E16">
            <v>91</v>
          </cell>
        </row>
        <row r="17">
          <cell r="B17" t="str">
            <v>Titular de universidade</v>
          </cell>
          <cell r="C17">
            <v>359.4</v>
          </cell>
          <cell r="D17">
            <v>228</v>
          </cell>
          <cell r="E17">
            <v>587.4</v>
          </cell>
        </row>
        <row r="18">
          <cell r="B18" t="str">
            <v>Titular de escola universitaria (laboral)</v>
          </cell>
          <cell r="C18">
            <v>3.2666666666666666</v>
          </cell>
          <cell r="D18">
            <v>3</v>
          </cell>
          <cell r="E18">
            <v>6.2666666666666666</v>
          </cell>
        </row>
        <row r="19">
          <cell r="B19" t="str">
            <v>Visitante</v>
          </cell>
          <cell r="D19">
            <v>2</v>
          </cell>
          <cell r="E19">
            <v>2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Tabla6129" displayName="Tabla6129" ref="A5:G8" totalsRowShown="0" headerRowDxfId="192" headerRowBorderDxfId="190" tableBorderDxfId="191" totalsRowBorderDxfId="189">
  <tableColumns count="7">
    <tableColumn id="1" name="Tipo de persoal" dataDxfId="188"/>
    <tableColumn id="2" name="Total" dataDxfId="187"/>
    <tableColumn id="3" name="mulleres" dataDxfId="186"/>
    <tableColumn id="4" name="% mulleres" dataDxfId="185">
      <calculatedColumnFormula>C6/B6</calculatedColumnFormula>
    </tableColumn>
    <tableColumn id="5" name="estranxeiros/as" dataDxfId="184"/>
    <tableColumn id="6" name="% estranxeiros/as" dataDxfId="183">
      <calculatedColumnFormula>E6/B6</calculatedColumnFormula>
    </tableColumn>
    <tableColumn id="7" name="Servizo activo" dataDxfId="18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5135" displayName="Tabla15135" ref="A97:C102" totalsRowShown="0" headerRowDxfId="60" headerRowBorderDxfId="58" tableBorderDxfId="59" totalsRowBorderDxfId="57">
  <tableColumns count="3">
    <tableColumn id="1" name="PAS laboral por grupo e sexo" dataDxfId="56"/>
    <tableColumn id="2" name="Total" dataDxfId="55"/>
    <tableColumn id="3" name="% mulleres" dataDxfId="54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14134" displayName="Tabla14134" ref="A91:D95" headerRowDxfId="53" dataDxfId="52" totalsRowDxfId="51" tableBorderDxfId="50">
  <tableColumns count="4">
    <tableColumn id="1" name="Persoal de administración e servizos" totalsRowLabel="TOTAL" dataDxfId="48" totalsRowDxfId="49"/>
    <tableColumn id="2" name="Total" totalsRowFunction="sum" dataDxfId="46" totalsRowDxfId="47"/>
    <tableColumn id="3" name="% mulleres" totalsRowLabel="60,35%" dataDxfId="44" totalsRowDxfId="45"/>
    <tableColumn id="4" name="% fixo" dataDxfId="42" totalsRowDxfId="4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a7131327976" displayName="Tabla7131327976" ref="A70:J84" totalsRowShown="0" headerRowDxfId="41" headerRowBorderDxfId="39" tableBorderDxfId="40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Tabla7131327976[[#This Row],[mulleres]]/Tabla7131327976[[#This Row],[Total]]</calculatedColumnFormula>
    </tableColumn>
    <tableColumn id="5" name="Total " dataDxfId="33"/>
    <tableColumn id="6" name="mulleres " dataDxfId="32"/>
    <tableColumn id="7" name="% mulleres " dataDxfId="31">
      <calculatedColumnFormula>Tabla7131327976[[#This Row],[mulleres ]]/Tabla7131327976[[#This Row],[Total ]]</calculatedColumnFormula>
    </tableColumn>
    <tableColumn id="8" name="Total   " dataDxfId="30"/>
    <tableColumn id="9" name="mulleres  " dataDxfId="29"/>
    <tableColumn id="10" name="% mulleres  " dataDxfId="28">
      <calculatedColumnFormula>Tabla7131327976[[#This Row],[mulleres  ]]/Tabla7131327976[[#This Row],[Total   ]]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71313279779819" displayName="Tabla71313279779819" ref="A137:J142" totalsRowShown="0" headerRowDxfId="27" headerRowBorderDxfId="25" tableBorderDxfId="26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Tabla71313279779819[[#This Row],[mulleres]]/Tabla71313279779819[[#This Row],[Total]]</calculatedColumnFormula>
    </tableColumn>
    <tableColumn id="5" name="Total " dataDxfId="19"/>
    <tableColumn id="6" name="mulleres " dataDxfId="18"/>
    <tableColumn id="7" name="% mulleres " dataDxfId="17">
      <calculatedColumnFormula>Tabla71313279779819[[#This Row],[mulleres ]]/Tabla71313279779819[[#This Row],[Total ]]</calculatedColumnFormula>
    </tableColumn>
    <tableColumn id="8" name="Total   " dataDxfId="16"/>
    <tableColumn id="9" name="mulleres  " dataDxfId="15"/>
    <tableColumn id="10" name="% mulleres  " dataDxfId="14">
      <calculatedColumnFormula>Tabla71313279779819[[#This Row],[mulleres  ]]/Tabla71313279779819[[#This Row],[Total   ]]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71313279779880020" displayName="Tabla71313279779880020" ref="A146:J152" totalsRowShown="0" headerRowDxfId="13" headerRowBorderDxfId="11" tableBorderDxfId="12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Tabla71313279779880020[[#This Row],[mulleres]]/Tabla71313279779880020[[#This Row],[Total]]</calculatedColumnFormula>
    </tableColumn>
    <tableColumn id="5" name="Total " dataDxfId="5"/>
    <tableColumn id="6" name="mulleres " dataDxfId="4"/>
    <tableColumn id="7" name="% mulleres " dataDxfId="3">
      <calculatedColumnFormula>Tabla71313279779880020[[#This Row],[mulleres ]]/Tabla71313279779880020[[#This Row],[Total ]]</calculatedColumnFormula>
    </tableColumn>
    <tableColumn id="8" name="Total   " dataDxfId="2"/>
    <tableColumn id="9" name="mulleres  " dataDxfId="1"/>
    <tableColumn id="10" name="% mulleres  " dataDxfId="0">
      <calculatedColumnFormula>Tabla71313279779880020[[#This Row],[mulleres  ]]/Tabla71313279779880020[[#This Row],[Total   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F32" totalsRowShown="0" headerRowDxfId="181" dataDxfId="180" headerRowBorderDxfId="178" tableBorderDxfId="179" totalsRowBorderDxfId="177" headerRowCellStyle="Normal 2 2" dataCellStyle="Salida">
  <tableColumns count="6">
    <tableColumn id="1" name="PDI por categoría e sexo" dataDxfId="176"/>
    <tableColumn id="2" name="Total" dataDxfId="175" dataCellStyle="Salida"/>
    <tableColumn id="3" name="mulleres" dataDxfId="174" dataCellStyle="Salida"/>
    <tableColumn id="4" name="% mulleres" dataDxfId="173">
      <calculatedColumnFormula>C19/B19</calculatedColumnFormula>
    </tableColumn>
    <tableColumn id="5" name="Doutoras/es" dataDxfId="172" dataCellStyle="Salida"/>
    <tableColumn id="6" name="Total ETC" dataDxfId="171" dataCellStyle="Salid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70" headerRowBorderDxfId="168" tableBorderDxfId="169" totalsRowBorderDxfId="167">
  <tableColumns count="5">
    <tableColumn id="1" name="PDI por TIPO" dataDxfId="166"/>
    <tableColumn id="2" name="Total" dataDxfId="165"/>
    <tableColumn id="3" name="mulleres" dataDxfId="164" dataCellStyle="Salida_xeral transparencia"/>
    <tableColumn id="4" name="% mulleres" dataDxfId="163">
      <calculatedColumnFormula>C14/B14</calculatedColumnFormula>
    </tableColumn>
    <tableColumn id="5" name="Total ETC" dataDxfId="162" dataCellStyle="Salida_xeral transparenci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5:P49" totalsRowShown="0" headerRowDxfId="161" headerRowBorderDxfId="159" tableBorderDxfId="160" totalsRowBorderDxfId="158">
  <tableColumns count="16">
    <tableColumn id="1" name="Categoría" dataDxfId="157"/>
    <tableColumn id="2" name="Total " dataDxfId="156" dataCellStyle="Salida"/>
    <tableColumn id="3" name="% mulleres" dataDxfId="155"/>
    <tableColumn id="4" name="Total  ETC" dataDxfId="154" dataCellStyle="Salida"/>
    <tableColumn id="5" name="Total  " dataDxfId="153" dataCellStyle="Salida"/>
    <tableColumn id="6" name="% mulleres  " dataDxfId="152"/>
    <tableColumn id="7" name="Total  ETC  " dataDxfId="151" dataCellStyle="Salida"/>
    <tableColumn id="8" name="Total    " dataDxfId="150" dataCellStyle="Salida"/>
    <tableColumn id="9" name="% mulleres   " dataDxfId="149"/>
    <tableColumn id="10" name="Total  ETC   " dataDxfId="148" dataCellStyle="Salida"/>
    <tableColumn id="11" name="Total     " dataDxfId="147" dataCellStyle="Salida"/>
    <tableColumn id="12" name="% mulleres     " dataDxfId="146"/>
    <tableColumn id="13" name="Total ETC" dataDxfId="145" dataCellStyle="Salida"/>
    <tableColumn id="14" name="Total      " dataDxfId="144" dataCellStyle="Salida"/>
    <tableColumn id="15" name="% mulleres      " dataDxfId="143"/>
    <tableColumn id="16" name="Total ETC       " dataDxfId="142" dataCellStyle="Salid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6136" displayName="Tabla16136" ref="A104:C110" totalsRowShown="0" headerRowDxfId="141" headerRowBorderDxfId="139" tableBorderDxfId="140" totalsRowBorderDxfId="138">
  <tableColumns count="3">
    <tableColumn id="1" name="PAS funcionario_x000a_por grupo e sexo" dataDxfId="137"/>
    <tableColumn id="2" name="Total" dataDxfId="136"/>
    <tableColumn id="3" name="% mulleres" dataDxfId="13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713132797" displayName="Tabla713132797" ref="A52:P66" totalsRowShown="0" headerRowDxfId="134" headerRowBorderDxfId="132" tableBorderDxfId="133" totalsRowBorderDxfId="131">
  <tableColumns count="16">
    <tableColumn id="1" name="Categoría" dataDxfId="130"/>
    <tableColumn id="2" name="Total" dataDxfId="129" dataCellStyle="Salida"/>
    <tableColumn id="3" name="mulleres" dataDxfId="128"/>
    <tableColumn id="4" name="% mulleres" dataDxfId="127" dataCellStyle="Salida"/>
    <tableColumn id="5" name="Total " dataDxfId="126" dataCellStyle="Salida"/>
    <tableColumn id="6" name="mulleres " dataDxfId="125"/>
    <tableColumn id="7" name="% mulleres " dataDxfId="124" dataCellStyle="Salida"/>
    <tableColumn id="8" name="Total   " dataDxfId="123" dataCellStyle="Salida"/>
    <tableColumn id="9" name="mulleres  " dataDxfId="122"/>
    <tableColumn id="10" name="% mulleres  " dataDxfId="121" dataCellStyle="Salida"/>
    <tableColumn id="11" name="Total  " dataDxfId="120" dataCellStyle="Salida"/>
    <tableColumn id="12" name="mulleres   " dataDxfId="119"/>
    <tableColumn id="13" name="% mulleres   " dataDxfId="118" dataCellStyle="Salida"/>
    <tableColumn id="14" name="Total    " dataDxfId="117" dataCellStyle="Salida"/>
    <tableColumn id="15" name="mulleres    " dataDxfId="116"/>
    <tableColumn id="16" name="% mulleres    " dataDxfId="115" dataCellStyle="Salid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798" displayName="Tabla713132797798" ref="A119:P124" totalsRowShown="0" headerRowDxfId="114" headerRowBorderDxfId="112" tableBorderDxfId="113" totalsRowBorderDxfId="111">
  <tableColumns count="16">
    <tableColumn id="1" name="Categoría" dataDxfId="110"/>
    <tableColumn id="2" name="Total" dataDxfId="109" dataCellStyle="Salida"/>
    <tableColumn id="3" name="mulleres" dataDxfId="108"/>
    <tableColumn id="4" name="% mulleres" dataDxfId="107" dataCellStyle="Salida"/>
    <tableColumn id="5" name="Total " dataDxfId="106" dataCellStyle="Salida"/>
    <tableColumn id="6" name="mulleres " dataDxfId="105"/>
    <tableColumn id="7" name="% mulleres " dataDxfId="104" dataCellStyle="Salida">
      <calculatedColumnFormula>F120/E120</calculatedColumnFormula>
    </tableColumn>
    <tableColumn id="8" name="Total   " dataDxfId="103" dataCellStyle="Salida"/>
    <tableColumn id="9" name="mulleres  " dataDxfId="102"/>
    <tableColumn id="10" name="% mulleres  " dataDxfId="101" dataCellStyle="Salida">
      <calculatedColumnFormula>I120/H120</calculatedColumnFormula>
    </tableColumn>
    <tableColumn id="11" name="Total  " dataDxfId="100" dataCellStyle="Salida"/>
    <tableColumn id="12" name="mulleres   " dataDxfId="99"/>
    <tableColumn id="13" name="% mulleres   " dataDxfId="98" dataCellStyle="Salida">
      <calculatedColumnFormula>L120/K120</calculatedColumnFormula>
    </tableColumn>
    <tableColumn id="14" name="Total    " dataDxfId="97" dataCellStyle="Salida"/>
    <tableColumn id="15" name="mulleres    " dataDxfId="96"/>
    <tableColumn id="16" name="% mulleres    " dataDxfId="95" dataCellStyle="Salida">
      <calculatedColumnFormula>O120/N120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798800" displayName="Tabla713132797798800" ref="A127:P133" totalsRowShown="0" headerRowDxfId="94" headerRowBorderDxfId="92" tableBorderDxfId="93" totalsRowBorderDxfId="91">
  <tableColumns count="16">
    <tableColumn id="1" name="Categoría" dataDxfId="90"/>
    <tableColumn id="2" name="Total" dataDxfId="89" dataCellStyle="Salida"/>
    <tableColumn id="3" name="mulleres" dataDxfId="88"/>
    <tableColumn id="4" name="% mulleres" dataDxfId="87" dataCellStyle="Salida_xeral transparencia"/>
    <tableColumn id="5" name="Total " dataDxfId="86" dataCellStyle="Salida"/>
    <tableColumn id="6" name="mulleres " dataDxfId="85"/>
    <tableColumn id="7" name="% mulleres " dataDxfId="84" dataCellStyle="Salida">
      <calculatedColumnFormula>F128/E128</calculatedColumnFormula>
    </tableColumn>
    <tableColumn id="8" name="Total   " dataDxfId="83" dataCellStyle="Salida"/>
    <tableColumn id="9" name="mulleres  " dataDxfId="82"/>
    <tableColumn id="10" name="% mulleres  " dataDxfId="81" dataCellStyle="Salida">
      <calculatedColumnFormula>I128/H128</calculatedColumnFormula>
    </tableColumn>
    <tableColumn id="11" name="Total  " dataDxfId="80" dataCellStyle="Salida"/>
    <tableColumn id="12" name="mulleres   " dataDxfId="79"/>
    <tableColumn id="13" name="% mulleres   " dataDxfId="78" dataCellStyle="Salida"/>
    <tableColumn id="14" name="Total    " dataDxfId="77" dataCellStyle="Salida"/>
    <tableColumn id="15" name="mulleres    " dataDxfId="76"/>
    <tableColumn id="16" name="% mulleres    " dataDxfId="75" dataCellStyle="Salida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14134313" displayName="Tabla14134313" ref="A160:E165" headerRowDxfId="74" dataDxfId="73" totalsRowDxfId="72" tableBorderDxfId="71">
  <tableColumns count="5">
    <tableColumn id="1" name="Persoal Investigador contratado e bolseiros" totalsRowLabel="TOTAL" dataDxfId="69" totalsRowDxfId="70"/>
    <tableColumn id="2" name="Total" totalsRowFunction="sum" dataDxfId="67" totalsRowDxfId="68"/>
    <tableColumn id="3" name="% mulleres" totalsRowLabel="60,35%" dataDxfId="65" totalsRowDxfId="66"/>
    <tableColumn id="5" name="estranxeiros/as" dataDxfId="63" totalsRowDxfId="64"/>
    <tableColumn id="6" name="% estranxeiros/as" dataDxfId="61" totalsRowDxfId="6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abSelected="1" zoomScale="90" zoomScaleNormal="90" workbookViewId="0"/>
  </sheetViews>
  <sheetFormatPr baseColWidth="10" defaultRowHeight="15" x14ac:dyDescent="0.25"/>
  <cols>
    <col min="1" max="1" width="41.42578125" style="10" customWidth="1"/>
    <col min="2" max="3" width="10.7109375" style="10" customWidth="1"/>
    <col min="4" max="4" width="12" style="10" customWidth="1"/>
    <col min="5" max="5" width="12.28515625" style="10" customWidth="1"/>
    <col min="6" max="6" width="14.85546875" style="10" customWidth="1"/>
    <col min="7" max="7" width="11.5703125" style="10" customWidth="1"/>
    <col min="8" max="16" width="10.7109375" style="10" customWidth="1"/>
    <col min="17" max="16384" width="11.42578125" style="10"/>
  </cols>
  <sheetData>
    <row r="1" spans="1:11" customFormat="1" ht="35.25" customHeight="1" thickBot="1" x14ac:dyDescent="0.3">
      <c r="A1" s="1"/>
      <c r="B1" s="2"/>
      <c r="C1" s="3"/>
      <c r="D1" s="4"/>
      <c r="E1" s="5"/>
      <c r="F1" s="5"/>
      <c r="G1" s="5"/>
      <c r="H1" s="5"/>
      <c r="I1" s="6" t="s">
        <v>0</v>
      </c>
      <c r="J1" s="6"/>
      <c r="K1" s="6"/>
    </row>
    <row r="2" spans="1:11" s="7" customFormat="1" x14ac:dyDescent="0.25">
      <c r="A2" s="7" t="s">
        <v>1</v>
      </c>
    </row>
    <row r="3" spans="1:11" ht="36" customHeight="1" x14ac:dyDescent="0.25">
      <c r="A3" s="8" t="s">
        <v>2</v>
      </c>
      <c r="B3" s="9"/>
      <c r="C3" s="9"/>
      <c r="D3" s="9"/>
      <c r="E3" s="9"/>
      <c r="F3" s="9"/>
    </row>
    <row r="4" spans="1:11" ht="15" customHeight="1" x14ac:dyDescent="0.25">
      <c r="A4" s="11"/>
      <c r="B4" s="12"/>
      <c r="C4" s="12"/>
      <c r="D4" s="12"/>
      <c r="E4" s="12"/>
      <c r="F4" s="12"/>
    </row>
    <row r="5" spans="1:11" ht="30.75" customHeight="1" x14ac:dyDescent="0.2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</row>
    <row r="6" spans="1:11" x14ac:dyDescent="0.25">
      <c r="A6" s="16" t="s">
        <v>10</v>
      </c>
      <c r="B6" s="17">
        <v>1415</v>
      </c>
      <c r="C6" s="17">
        <v>570</v>
      </c>
      <c r="D6" s="18">
        <v>0.40279999999999999</v>
      </c>
      <c r="E6" s="19">
        <v>19</v>
      </c>
      <c r="F6" s="18">
        <f>E6/B6</f>
        <v>1.342756183745583E-2</v>
      </c>
      <c r="G6" s="20">
        <v>1398</v>
      </c>
    </row>
    <row r="7" spans="1:11" x14ac:dyDescent="0.25">
      <c r="A7" s="16" t="s">
        <v>11</v>
      </c>
      <c r="B7" s="17">
        <v>680</v>
      </c>
      <c r="C7" s="17">
        <v>410</v>
      </c>
      <c r="D7" s="18">
        <f>C7/B7</f>
        <v>0.6029411764705882</v>
      </c>
      <c r="E7" s="19">
        <v>0</v>
      </c>
      <c r="F7" s="18">
        <f>E7/B7</f>
        <v>0</v>
      </c>
      <c r="G7" s="20">
        <v>678</v>
      </c>
    </row>
    <row r="8" spans="1:11" x14ac:dyDescent="0.25">
      <c r="A8" s="21" t="s">
        <v>12</v>
      </c>
      <c r="B8" s="22">
        <f>SUBTOTAL(109,B6:B7)</f>
        <v>2095</v>
      </c>
      <c r="C8" s="22">
        <f>SUBTOTAL(109,C6:C7)</f>
        <v>980</v>
      </c>
      <c r="D8" s="23">
        <f>C8/B8</f>
        <v>0.46778042959427207</v>
      </c>
      <c r="E8" s="24">
        <v>19</v>
      </c>
      <c r="F8" s="25">
        <f>E8/B8</f>
        <v>9.0692124105011939E-3</v>
      </c>
      <c r="G8" s="26">
        <f>SUBTOTAL(109,G6:G7)</f>
        <v>2076</v>
      </c>
    </row>
    <row r="9" spans="1:11" x14ac:dyDescent="0.25">
      <c r="A9"/>
      <c r="B9"/>
      <c r="C9"/>
      <c r="D9"/>
      <c r="E9"/>
      <c r="F9"/>
      <c r="G9"/>
    </row>
    <row r="10" spans="1:11" x14ac:dyDescent="0.25">
      <c r="A10" s="27"/>
      <c r="B10" s="28"/>
      <c r="C10" s="29"/>
      <c r="D10" s="30"/>
      <c r="E10" s="29"/>
      <c r="F10" s="31"/>
    </row>
    <row r="11" spans="1:11" ht="36" customHeight="1" x14ac:dyDescent="0.25">
      <c r="A11" s="32" t="s">
        <v>13</v>
      </c>
      <c r="B11" s="28"/>
      <c r="C11" s="29"/>
      <c r="D11" s="30"/>
      <c r="E11" s="29"/>
      <c r="F11" s="31"/>
    </row>
    <row r="12" spans="1:11" x14ac:dyDescent="0.25">
      <c r="A12" s="27"/>
      <c r="B12" s="28"/>
    </row>
    <row r="13" spans="1:11" x14ac:dyDescent="0.25">
      <c r="A13" s="33" t="s">
        <v>14</v>
      </c>
      <c r="B13" s="14" t="s">
        <v>4</v>
      </c>
      <c r="C13" s="14" t="s">
        <v>5</v>
      </c>
      <c r="D13" s="14" t="s">
        <v>6</v>
      </c>
      <c r="E13" s="34" t="s">
        <v>15</v>
      </c>
    </row>
    <row r="14" spans="1:11" x14ac:dyDescent="0.25">
      <c r="A14" s="16" t="s">
        <v>16</v>
      </c>
      <c r="B14" s="17">
        <v>851</v>
      </c>
      <c r="C14" s="17">
        <v>307</v>
      </c>
      <c r="D14" s="18">
        <f>C14/B14</f>
        <v>0.3607520564042303</v>
      </c>
      <c r="E14" s="35">
        <v>847.8</v>
      </c>
    </row>
    <row r="15" spans="1:11" x14ac:dyDescent="0.25">
      <c r="A15" s="36" t="s">
        <v>17</v>
      </c>
      <c r="B15" s="17">
        <v>564</v>
      </c>
      <c r="C15" s="17">
        <v>263</v>
      </c>
      <c r="D15" s="18">
        <f>C15/B15</f>
        <v>0.46631205673758863</v>
      </c>
      <c r="E15" s="35">
        <v>348.85</v>
      </c>
    </row>
    <row r="16" spans="1:11" x14ac:dyDescent="0.25">
      <c r="A16" s="37" t="s">
        <v>12</v>
      </c>
      <c r="B16" s="22">
        <f>SUBTOTAL(109,B14:B15)</f>
        <v>1415</v>
      </c>
      <c r="C16" s="22">
        <f>SUBTOTAL(109,C14:C15)</f>
        <v>570</v>
      </c>
      <c r="D16" s="38">
        <f>C16/B16</f>
        <v>0.40282685512367489</v>
      </c>
      <c r="E16" s="39">
        <f>SUBTOTAL(109,E14:E15)</f>
        <v>1196.6500000000001</v>
      </c>
      <c r="H16" s="40"/>
    </row>
    <row r="18" spans="1:7" x14ac:dyDescent="0.25">
      <c r="A18" s="33" t="s">
        <v>18</v>
      </c>
      <c r="B18" s="14" t="s">
        <v>4</v>
      </c>
      <c r="C18" s="14" t="s">
        <v>5</v>
      </c>
      <c r="D18" s="14" t="s">
        <v>6</v>
      </c>
      <c r="E18" s="41" t="s">
        <v>19</v>
      </c>
      <c r="F18" s="15" t="s">
        <v>15</v>
      </c>
    </row>
    <row r="19" spans="1:7" x14ac:dyDescent="0.25">
      <c r="A19" s="36" t="s">
        <v>20</v>
      </c>
      <c r="B19" s="17">
        <v>144</v>
      </c>
      <c r="C19" s="17">
        <v>38</v>
      </c>
      <c r="D19" s="18">
        <f t="shared" ref="D19:D32" si="0">C19/B19</f>
        <v>0.2638888888888889</v>
      </c>
      <c r="E19" s="17">
        <v>144</v>
      </c>
      <c r="F19" s="35">
        <f>VLOOKUP(Tabla7130[[#This Row],[PDI por categoría e sexo]],'[2]Cálculo UVI en cifras 2013 ETC'!$B$7:$E$19,4,FALSE)</f>
        <v>143.26666666666665</v>
      </c>
    </row>
    <row r="20" spans="1:7" x14ac:dyDescent="0.25">
      <c r="A20" s="36" t="s">
        <v>21</v>
      </c>
      <c r="B20" s="17">
        <v>589</v>
      </c>
      <c r="C20" s="17">
        <v>228</v>
      </c>
      <c r="D20" s="18">
        <f t="shared" si="0"/>
        <v>0.38709677419354838</v>
      </c>
      <c r="E20" s="17">
        <v>589</v>
      </c>
      <c r="F20" s="35">
        <f>VLOOKUP(Tabla7130[[#This Row],[PDI por categoría e sexo]],'[2]Cálculo UVI en cifras 2013 ETC'!$B$7:$E$19,4,FALSE)</f>
        <v>587.4</v>
      </c>
    </row>
    <row r="21" spans="1:7" x14ac:dyDescent="0.25">
      <c r="A21" s="36" t="s">
        <v>22</v>
      </c>
      <c r="B21" s="17">
        <v>27</v>
      </c>
      <c r="C21" s="17">
        <v>10</v>
      </c>
      <c r="D21" s="18">
        <f t="shared" si="0"/>
        <v>0.37037037037037035</v>
      </c>
      <c r="E21" s="17">
        <v>27</v>
      </c>
      <c r="F21" s="35">
        <f>VLOOKUP(Tabla7130[[#This Row],[PDI por categoría e sexo]],'[2]Cálculo UVI en cifras 2013 ETC'!$B$7:$E$19,4,FALSE)</f>
        <v>26.133333333333333</v>
      </c>
    </row>
    <row r="22" spans="1:7" x14ac:dyDescent="0.25">
      <c r="A22" s="36" t="s">
        <v>23</v>
      </c>
      <c r="B22" s="17">
        <v>91</v>
      </c>
      <c r="C22" s="17">
        <v>31</v>
      </c>
      <c r="D22" s="18">
        <f t="shared" si="0"/>
        <v>0.34065934065934067</v>
      </c>
      <c r="E22" s="17">
        <v>9</v>
      </c>
      <c r="F22" s="35">
        <f>VLOOKUP(Tabla7130[[#This Row],[PDI por categoría e sexo]],'[2]Cálculo UVI en cifras 2013 ETC'!$B$7:$E$19,4,FALSE)</f>
        <v>91</v>
      </c>
    </row>
    <row r="23" spans="1:7" x14ac:dyDescent="0.25">
      <c r="A23" s="36" t="s">
        <v>24</v>
      </c>
      <c r="B23" s="42">
        <v>7</v>
      </c>
      <c r="C23" s="42">
        <v>3</v>
      </c>
      <c r="D23" s="18">
        <f>C23/B23</f>
        <v>0.42857142857142855</v>
      </c>
      <c r="E23" s="42">
        <v>1</v>
      </c>
      <c r="F23" s="35">
        <f>VLOOKUP(Tabla7130[[#This Row],[PDI por categoría e sexo]],'[2]Cálculo UVI en cifras 2013 ETC'!$B$7:$E$19,4,FALSE)</f>
        <v>6.2666666666666666</v>
      </c>
    </row>
    <row r="24" spans="1:7" x14ac:dyDescent="0.25">
      <c r="A24" s="36" t="s">
        <v>25</v>
      </c>
      <c r="B24" s="17">
        <v>233</v>
      </c>
      <c r="C24" s="17">
        <v>120</v>
      </c>
      <c r="D24" s="18">
        <f t="shared" si="0"/>
        <v>0.51502145922746778</v>
      </c>
      <c r="E24" s="17">
        <v>233</v>
      </c>
      <c r="F24" s="35">
        <v>232.17</v>
      </c>
    </row>
    <row r="25" spans="1:7" x14ac:dyDescent="0.25">
      <c r="A25" s="36" t="s">
        <v>26</v>
      </c>
      <c r="B25" s="17">
        <v>8</v>
      </c>
      <c r="C25" s="17">
        <v>4</v>
      </c>
      <c r="D25" s="18">
        <f t="shared" si="0"/>
        <v>0.5</v>
      </c>
      <c r="E25" s="17">
        <v>2</v>
      </c>
      <c r="F25" s="35">
        <v>8</v>
      </c>
      <c r="G25" s="43"/>
    </row>
    <row r="26" spans="1:7" x14ac:dyDescent="0.25">
      <c r="A26" s="36" t="s">
        <v>27</v>
      </c>
      <c r="B26" s="17">
        <v>39</v>
      </c>
      <c r="C26" s="17">
        <v>22</v>
      </c>
      <c r="D26" s="18">
        <f t="shared" si="0"/>
        <v>0.5641025641025641</v>
      </c>
      <c r="E26" s="17">
        <v>39</v>
      </c>
      <c r="F26" s="35">
        <f>VLOOKUP(Tabla7130[[#This Row],[PDI por categoría e sexo]],'[2]Cálculo UVI en cifras 2013 ETC'!$B$7:$E$19,4,FALSE)</f>
        <v>39</v>
      </c>
      <c r="G26" s="43"/>
    </row>
    <row r="27" spans="1:7" x14ac:dyDescent="0.25">
      <c r="A27" s="36" t="s">
        <v>28</v>
      </c>
      <c r="B27" s="17">
        <v>238</v>
      </c>
      <c r="C27" s="17">
        <v>84</v>
      </c>
      <c r="D27" s="18">
        <f t="shared" si="0"/>
        <v>0.35294117647058826</v>
      </c>
      <c r="E27" s="17">
        <v>25</v>
      </c>
      <c r="F27" s="35">
        <f>VLOOKUP(Tabla7130[[#This Row],[PDI por categoría e sexo]],'[2]Cálculo UVI en cifras 2013 ETC'!$B$7:$E$19,4,FALSE)</f>
        <v>49.666666666666615</v>
      </c>
      <c r="G27" s="43"/>
    </row>
    <row r="28" spans="1:7" x14ac:dyDescent="0.25">
      <c r="A28" s="36" t="s">
        <v>29</v>
      </c>
      <c r="B28" s="17">
        <v>2</v>
      </c>
      <c r="C28" s="17">
        <v>1</v>
      </c>
      <c r="D28" s="18">
        <f t="shared" si="0"/>
        <v>0.5</v>
      </c>
      <c r="E28" s="17">
        <v>2</v>
      </c>
      <c r="F28" s="35">
        <v>2</v>
      </c>
      <c r="G28" s="43"/>
    </row>
    <row r="29" spans="1:7" x14ac:dyDescent="0.25">
      <c r="A29" s="36" t="s">
        <v>30</v>
      </c>
      <c r="B29" s="17">
        <v>3</v>
      </c>
      <c r="C29" s="17">
        <v>1</v>
      </c>
      <c r="D29" s="18">
        <f t="shared" si="0"/>
        <v>0.33333333333333331</v>
      </c>
      <c r="E29" s="17"/>
      <c r="F29" s="35">
        <v>2.2000000000000002</v>
      </c>
    </row>
    <row r="30" spans="1:7" x14ac:dyDescent="0.25">
      <c r="A30" s="36" t="s">
        <v>31</v>
      </c>
      <c r="B30" s="17">
        <v>32</v>
      </c>
      <c r="C30" s="17">
        <v>26</v>
      </c>
      <c r="D30" s="18">
        <f t="shared" si="0"/>
        <v>0.8125</v>
      </c>
      <c r="E30" s="17">
        <v>5</v>
      </c>
      <c r="F30" s="35">
        <f>VLOOKUP(Tabla7130[[#This Row],[PDI por categoría e sexo]],'[2]Cálculo UVI en cifras 2013 ETC'!$B$7:$E$19,4,FALSE)</f>
        <v>7.5466666666666677</v>
      </c>
    </row>
    <row r="31" spans="1:7" x14ac:dyDescent="0.25">
      <c r="A31" s="36" t="s">
        <v>32</v>
      </c>
      <c r="B31" s="17">
        <v>2</v>
      </c>
      <c r="C31" s="17">
        <v>2</v>
      </c>
      <c r="D31" s="18">
        <v>1</v>
      </c>
      <c r="E31" s="17">
        <v>2</v>
      </c>
      <c r="F31" s="35">
        <v>2</v>
      </c>
    </row>
    <row r="32" spans="1:7" x14ac:dyDescent="0.25">
      <c r="A32" s="44" t="s">
        <v>12</v>
      </c>
      <c r="B32" s="22">
        <f>SUBTOTAL(109,B19:B31)</f>
        <v>1415</v>
      </c>
      <c r="C32" s="22">
        <f>SUBTOTAL(109,C19:C31)</f>
        <v>570</v>
      </c>
      <c r="D32" s="45">
        <f t="shared" si="0"/>
        <v>0.40282685512367489</v>
      </c>
      <c r="E32" s="22">
        <f>SUM(E19:E31)</f>
        <v>1078</v>
      </c>
      <c r="F32" s="39">
        <f>SUM(F19:F31)</f>
        <v>1196.6499999999999</v>
      </c>
    </row>
    <row r="33" spans="1:21" ht="15.75" thickBot="1" x14ac:dyDescent="0.3">
      <c r="A33"/>
      <c r="B33"/>
      <c r="C33"/>
      <c r="D33"/>
      <c r="E33"/>
      <c r="F33"/>
    </row>
    <row r="34" spans="1:21" x14ac:dyDescent="0.25">
      <c r="A34" s="46" t="s">
        <v>33</v>
      </c>
      <c r="B34" s="47" t="s">
        <v>34</v>
      </c>
      <c r="C34" s="47"/>
      <c r="D34" s="47"/>
      <c r="E34" s="48" t="s">
        <v>35</v>
      </c>
      <c r="F34" s="49"/>
      <c r="G34" s="50"/>
      <c r="H34" s="51" t="s">
        <v>36</v>
      </c>
      <c r="I34" s="52"/>
      <c r="J34" s="53"/>
      <c r="K34" s="54" t="s">
        <v>37</v>
      </c>
      <c r="L34" s="55"/>
      <c r="M34" s="56"/>
      <c r="N34" s="57" t="s">
        <v>38</v>
      </c>
      <c r="O34" s="58"/>
      <c r="P34" s="59"/>
    </row>
    <row r="35" spans="1:21" x14ac:dyDescent="0.25">
      <c r="A35" s="60" t="s">
        <v>39</v>
      </c>
      <c r="B35" s="61" t="s">
        <v>40</v>
      </c>
      <c r="C35" s="61" t="s">
        <v>6</v>
      </c>
      <c r="D35" s="61" t="s">
        <v>41</v>
      </c>
      <c r="E35" s="61" t="s">
        <v>42</v>
      </c>
      <c r="F35" s="61" t="s">
        <v>43</v>
      </c>
      <c r="G35" s="61" t="s">
        <v>44</v>
      </c>
      <c r="H35" s="61" t="s">
        <v>45</v>
      </c>
      <c r="I35" s="61" t="s">
        <v>46</v>
      </c>
      <c r="J35" s="61" t="s">
        <v>47</v>
      </c>
      <c r="K35" s="61" t="s">
        <v>48</v>
      </c>
      <c r="L35" s="61" t="s">
        <v>49</v>
      </c>
      <c r="M35" s="61" t="s">
        <v>15</v>
      </c>
      <c r="N35" s="61" t="s">
        <v>50</v>
      </c>
      <c r="O35" s="61" t="s">
        <v>51</v>
      </c>
      <c r="P35" s="62" t="s">
        <v>52</v>
      </c>
    </row>
    <row r="36" spans="1:21" x14ac:dyDescent="0.25">
      <c r="A36" s="36" t="s">
        <v>20</v>
      </c>
      <c r="B36" s="17">
        <v>2</v>
      </c>
      <c r="C36" s="63">
        <v>0</v>
      </c>
      <c r="D36" s="64">
        <v>2</v>
      </c>
      <c r="E36" s="17">
        <v>59</v>
      </c>
      <c r="F36" s="18">
        <v>0.28810000000000002</v>
      </c>
      <c r="G36" s="64">
        <v>59</v>
      </c>
      <c r="H36" s="17">
        <v>33</v>
      </c>
      <c r="I36" s="18">
        <v>0.36359999999999998</v>
      </c>
      <c r="J36" s="64">
        <v>32.266666666666666</v>
      </c>
      <c r="K36" s="17">
        <v>36</v>
      </c>
      <c r="L36" s="18">
        <v>8.3299999999999999E-2</v>
      </c>
      <c r="M36" s="64">
        <v>36</v>
      </c>
      <c r="N36" s="17">
        <v>14</v>
      </c>
      <c r="O36" s="18">
        <v>0.42859999999999998</v>
      </c>
      <c r="P36" s="35">
        <v>14</v>
      </c>
    </row>
    <row r="37" spans="1:21" x14ac:dyDescent="0.25">
      <c r="A37" s="36" t="s">
        <v>21</v>
      </c>
      <c r="B37" s="17">
        <v>10</v>
      </c>
      <c r="C37" s="63">
        <v>0.22220000000000001</v>
      </c>
      <c r="D37" s="64">
        <v>10</v>
      </c>
      <c r="E37" s="17">
        <v>183</v>
      </c>
      <c r="F37" s="18">
        <v>0.43169999999999997</v>
      </c>
      <c r="G37" s="64">
        <v>183</v>
      </c>
      <c r="H37" s="17">
        <v>145</v>
      </c>
      <c r="I37" s="18">
        <v>0.45519999999999999</v>
      </c>
      <c r="J37" s="64">
        <v>144.13333333333333</v>
      </c>
      <c r="K37" s="17">
        <v>143</v>
      </c>
      <c r="L37" s="18">
        <v>0.25169999999999998</v>
      </c>
      <c r="M37" s="64">
        <v>142.26666666666665</v>
      </c>
      <c r="N37" s="17">
        <v>108</v>
      </c>
      <c r="O37" s="18">
        <v>0.41670000000000001</v>
      </c>
      <c r="P37" s="35">
        <v>108</v>
      </c>
    </row>
    <row r="38" spans="1:21" x14ac:dyDescent="0.25">
      <c r="A38" s="36" t="s">
        <v>22</v>
      </c>
      <c r="B38" s="17">
        <v>1</v>
      </c>
      <c r="C38" s="63">
        <v>0</v>
      </c>
      <c r="D38" s="64">
        <v>0.13333333333333333</v>
      </c>
      <c r="E38" s="17">
        <v>8</v>
      </c>
      <c r="F38" s="18">
        <v>0.5</v>
      </c>
      <c r="G38" s="64">
        <v>8</v>
      </c>
      <c r="H38" s="17">
        <v>8</v>
      </c>
      <c r="I38" s="18">
        <v>0.375</v>
      </c>
      <c r="J38" s="64">
        <v>8</v>
      </c>
      <c r="K38" s="17">
        <v>5</v>
      </c>
      <c r="L38" s="18">
        <v>0</v>
      </c>
      <c r="M38" s="64">
        <v>5</v>
      </c>
      <c r="N38" s="17">
        <v>5</v>
      </c>
      <c r="O38" s="18">
        <v>0.6</v>
      </c>
      <c r="P38" s="35">
        <v>5</v>
      </c>
    </row>
    <row r="39" spans="1:21" x14ac:dyDescent="0.25">
      <c r="A39" s="36" t="s">
        <v>23</v>
      </c>
      <c r="B39" s="17">
        <v>2</v>
      </c>
      <c r="C39" s="63">
        <v>0</v>
      </c>
      <c r="D39" s="64">
        <v>2</v>
      </c>
      <c r="E39" s="17">
        <v>10</v>
      </c>
      <c r="F39" s="18">
        <v>0</v>
      </c>
      <c r="G39" s="64">
        <v>10</v>
      </c>
      <c r="H39" s="17">
        <v>38</v>
      </c>
      <c r="I39" s="18">
        <v>0.52629999999999999</v>
      </c>
      <c r="J39" s="64">
        <v>38</v>
      </c>
      <c r="K39" s="17">
        <v>31</v>
      </c>
      <c r="L39" s="18">
        <v>0.19350000000000001</v>
      </c>
      <c r="M39" s="64">
        <v>31</v>
      </c>
      <c r="N39" s="17">
        <v>10</v>
      </c>
      <c r="O39" s="18">
        <v>0.5</v>
      </c>
      <c r="P39" s="35">
        <v>10</v>
      </c>
    </row>
    <row r="40" spans="1:21" x14ac:dyDescent="0.25">
      <c r="A40" s="36" t="s">
        <v>24</v>
      </c>
      <c r="B40" s="42"/>
      <c r="C40" s="63"/>
      <c r="D40" s="64"/>
      <c r="E40" s="42">
        <v>1</v>
      </c>
      <c r="F40" s="18">
        <v>1</v>
      </c>
      <c r="G40" s="64">
        <v>1</v>
      </c>
      <c r="H40" s="42">
        <v>5</v>
      </c>
      <c r="I40" s="18">
        <v>0.2</v>
      </c>
      <c r="J40" s="64">
        <v>4.2666666666666666</v>
      </c>
      <c r="K40" s="42"/>
      <c r="L40" s="18"/>
      <c r="M40" s="64"/>
      <c r="N40" s="42">
        <v>1</v>
      </c>
      <c r="O40" s="18">
        <v>1</v>
      </c>
      <c r="P40" s="35">
        <v>1</v>
      </c>
    </row>
    <row r="41" spans="1:21" x14ac:dyDescent="0.25">
      <c r="A41" s="36" t="s">
        <v>25</v>
      </c>
      <c r="B41" s="17">
        <v>4</v>
      </c>
      <c r="C41" s="63">
        <v>0.75</v>
      </c>
      <c r="D41" s="64">
        <v>4</v>
      </c>
      <c r="E41" s="17">
        <v>29</v>
      </c>
      <c r="F41" s="18">
        <v>0.58620000000000005</v>
      </c>
      <c r="G41" s="64">
        <v>29</v>
      </c>
      <c r="H41" s="17">
        <v>98</v>
      </c>
      <c r="I41" s="18">
        <v>0.54079999999999995</v>
      </c>
      <c r="J41" s="64">
        <v>97.17</v>
      </c>
      <c r="K41" s="17">
        <v>64</v>
      </c>
      <c r="L41" s="18">
        <v>0.3281</v>
      </c>
      <c r="M41" s="64">
        <v>64</v>
      </c>
      <c r="N41" s="17">
        <v>38</v>
      </c>
      <c r="O41" s="18">
        <v>0.68420000000000003</v>
      </c>
      <c r="P41" s="35">
        <v>38</v>
      </c>
    </row>
    <row r="42" spans="1:21" x14ac:dyDescent="0.25">
      <c r="A42" s="36" t="s">
        <v>26</v>
      </c>
      <c r="B42" s="17"/>
      <c r="C42" s="63"/>
      <c r="D42" s="64"/>
      <c r="E42" s="17"/>
      <c r="F42" s="65"/>
      <c r="G42" s="64"/>
      <c r="H42" s="17">
        <v>3</v>
      </c>
      <c r="I42" s="18">
        <v>0.66669999999999996</v>
      </c>
      <c r="J42" s="64">
        <v>3</v>
      </c>
      <c r="K42" s="17">
        <v>4</v>
      </c>
      <c r="L42" s="18">
        <v>0.25</v>
      </c>
      <c r="M42" s="64">
        <v>4</v>
      </c>
      <c r="N42" s="17">
        <v>1</v>
      </c>
      <c r="O42" s="18">
        <v>1</v>
      </c>
      <c r="P42" s="35">
        <v>1</v>
      </c>
    </row>
    <row r="43" spans="1:21" x14ac:dyDescent="0.25">
      <c r="A43" s="36" t="s">
        <v>27</v>
      </c>
      <c r="B43" s="17">
        <v>1</v>
      </c>
      <c r="C43" s="63">
        <v>1</v>
      </c>
      <c r="D43" s="64">
        <v>1</v>
      </c>
      <c r="E43" s="17">
        <v>1</v>
      </c>
      <c r="F43" s="18">
        <v>1</v>
      </c>
      <c r="G43" s="64">
        <v>1</v>
      </c>
      <c r="H43" s="17">
        <v>24</v>
      </c>
      <c r="I43" s="18">
        <v>0.54169999999999996</v>
      </c>
      <c r="J43" s="64">
        <v>24</v>
      </c>
      <c r="K43" s="17">
        <v>12</v>
      </c>
      <c r="L43" s="18">
        <v>0.5</v>
      </c>
      <c r="M43" s="64">
        <v>12</v>
      </c>
      <c r="N43" s="17">
        <v>1</v>
      </c>
      <c r="O43" s="18">
        <v>1</v>
      </c>
      <c r="P43" s="35">
        <v>1</v>
      </c>
    </row>
    <row r="44" spans="1:21" x14ac:dyDescent="0.25">
      <c r="A44" s="36" t="s">
        <v>28</v>
      </c>
      <c r="B44" s="17">
        <v>23</v>
      </c>
      <c r="C44" s="63">
        <v>0.73909999999999998</v>
      </c>
      <c r="D44" s="64">
        <v>3.4266666666666667</v>
      </c>
      <c r="E44" s="17">
        <v>7</v>
      </c>
      <c r="F44" s="18">
        <v>0</v>
      </c>
      <c r="G44" s="64">
        <v>2.12</v>
      </c>
      <c r="H44" s="17">
        <v>134</v>
      </c>
      <c r="I44" s="18">
        <v>0.38059999999999999</v>
      </c>
      <c r="J44" s="64">
        <v>27.4</v>
      </c>
      <c r="K44" s="17">
        <v>54</v>
      </c>
      <c r="L44" s="18">
        <v>7.4099999999999999E-2</v>
      </c>
      <c r="M44" s="64">
        <v>11.253333333333339</v>
      </c>
      <c r="N44" s="17">
        <v>20</v>
      </c>
      <c r="O44" s="18">
        <v>0.6</v>
      </c>
      <c r="P44" s="35">
        <v>5.4666666666666659</v>
      </c>
    </row>
    <row r="45" spans="1:21" x14ac:dyDescent="0.25">
      <c r="A45" s="36" t="s">
        <v>29</v>
      </c>
      <c r="B45" s="17"/>
      <c r="C45" s="63"/>
      <c r="D45" s="64"/>
      <c r="E45" s="17"/>
      <c r="F45" s="18"/>
      <c r="G45" s="64"/>
      <c r="H45" s="17"/>
      <c r="I45" s="18"/>
      <c r="J45" s="64"/>
      <c r="K45" s="17">
        <v>1</v>
      </c>
      <c r="L45" s="18">
        <v>0</v>
      </c>
      <c r="M45" s="64">
        <v>1</v>
      </c>
      <c r="N45" s="17">
        <v>1</v>
      </c>
      <c r="O45" s="18">
        <v>1</v>
      </c>
      <c r="P45" s="35">
        <v>1</v>
      </c>
    </row>
    <row r="46" spans="1:21" x14ac:dyDescent="0.25">
      <c r="A46" s="36" t="s">
        <v>30</v>
      </c>
      <c r="B46" s="17"/>
      <c r="C46" s="63"/>
      <c r="D46" s="64"/>
      <c r="E46" s="17"/>
      <c r="F46" s="18"/>
      <c r="G46" s="64"/>
      <c r="H46" s="17"/>
      <c r="I46" s="18"/>
      <c r="J46" s="64"/>
      <c r="K46" s="17"/>
      <c r="L46" s="18"/>
      <c r="M46" s="64"/>
      <c r="N46" s="17">
        <v>3</v>
      </c>
      <c r="O46" s="18">
        <v>0.33329999999999999</v>
      </c>
      <c r="P46" s="35">
        <v>2.2000000000000002</v>
      </c>
    </row>
    <row r="47" spans="1:21" x14ac:dyDescent="0.25">
      <c r="A47" s="36" t="s">
        <v>31</v>
      </c>
      <c r="B47" s="17">
        <v>2</v>
      </c>
      <c r="C47" s="63">
        <v>1</v>
      </c>
      <c r="D47" s="64">
        <v>0.53333333333333333</v>
      </c>
      <c r="E47" s="17">
        <v>4</v>
      </c>
      <c r="F47" s="18">
        <v>1</v>
      </c>
      <c r="G47" s="64">
        <v>0.98666666666666669</v>
      </c>
      <c r="H47" s="17">
        <v>17</v>
      </c>
      <c r="I47" s="18">
        <v>0.64710000000000001</v>
      </c>
      <c r="J47" s="64">
        <v>4.13</v>
      </c>
      <c r="K47" s="17">
        <v>4</v>
      </c>
      <c r="L47" s="18">
        <v>1</v>
      </c>
      <c r="M47" s="64">
        <v>0.97333333333333338</v>
      </c>
      <c r="N47" s="17">
        <v>5</v>
      </c>
      <c r="O47" s="18">
        <v>1</v>
      </c>
      <c r="P47" s="35">
        <v>0.91999999999999993</v>
      </c>
    </row>
    <row r="48" spans="1:21" x14ac:dyDescent="0.25">
      <c r="A48" s="36" t="s">
        <v>32</v>
      </c>
      <c r="B48" s="66"/>
      <c r="C48" s="63"/>
      <c r="D48" s="64"/>
      <c r="E48" s="66"/>
      <c r="F48" s="18"/>
      <c r="G48" s="64"/>
      <c r="H48" s="17">
        <v>1</v>
      </c>
      <c r="I48" s="18">
        <v>1</v>
      </c>
      <c r="J48" s="64">
        <v>1</v>
      </c>
      <c r="K48" s="66"/>
      <c r="L48" s="18"/>
      <c r="M48" s="64"/>
      <c r="N48" s="17">
        <v>1</v>
      </c>
      <c r="O48" s="18">
        <v>1</v>
      </c>
      <c r="P48" s="35">
        <v>1</v>
      </c>
      <c r="U48" s="40"/>
    </row>
    <row r="49" spans="1:20" x14ac:dyDescent="0.25">
      <c r="A49" s="44" t="s">
        <v>12</v>
      </c>
      <c r="B49" s="22">
        <f>SUBTOTAL(109,B36:B48)</f>
        <v>45</v>
      </c>
      <c r="C49" s="67">
        <v>0.55559999999999998</v>
      </c>
      <c r="D49" s="68">
        <f>SUM(D36:D48)</f>
        <v>23.093333333333334</v>
      </c>
      <c r="E49" s="22">
        <f>SUBTOTAL(109,E36:E48)</f>
        <v>302</v>
      </c>
      <c r="F49" s="67">
        <v>0.4073</v>
      </c>
      <c r="G49" s="68">
        <v>294.10666666666668</v>
      </c>
      <c r="H49" s="22">
        <f>SUBTOTAL(109,H36:H48)</f>
        <v>506</v>
      </c>
      <c r="I49" s="67">
        <v>0.46050000000000002</v>
      </c>
      <c r="J49" s="64">
        <v>383.37</v>
      </c>
      <c r="K49" s="22">
        <f>SUBTOTAL(109,K36:K48)</f>
        <v>354</v>
      </c>
      <c r="L49" s="67">
        <v>0.2288</v>
      </c>
      <c r="M49" s="64">
        <v>307.49333333333334</v>
      </c>
      <c r="N49" s="22">
        <f>SUBTOTAL(109,N36:N48)</f>
        <v>208</v>
      </c>
      <c r="O49" s="67">
        <v>0.51919999999999999</v>
      </c>
      <c r="P49" s="35">
        <v>188.58666666666664</v>
      </c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20" x14ac:dyDescent="0.25">
      <c r="A51" s="69" t="s">
        <v>53</v>
      </c>
      <c r="B51" s="70" t="s">
        <v>54</v>
      </c>
      <c r="C51" s="70"/>
      <c r="D51" s="70"/>
      <c r="E51" s="71" t="s">
        <v>55</v>
      </c>
      <c r="F51" s="71"/>
      <c r="G51" s="71"/>
      <c r="H51" s="72" t="s">
        <v>56</v>
      </c>
      <c r="I51" s="72"/>
      <c r="J51" s="72"/>
      <c r="K51" s="73" t="s">
        <v>57</v>
      </c>
      <c r="L51" s="73"/>
      <c r="M51" s="73"/>
      <c r="N51" s="74" t="s">
        <v>58</v>
      </c>
      <c r="O51" s="74"/>
      <c r="P51" s="74"/>
    </row>
    <row r="52" spans="1:20" x14ac:dyDescent="0.25">
      <c r="A52" s="60" t="s">
        <v>39</v>
      </c>
      <c r="B52" s="14" t="s">
        <v>4</v>
      </c>
      <c r="C52" s="14" t="s">
        <v>5</v>
      </c>
      <c r="D52" s="14" t="s">
        <v>6</v>
      </c>
      <c r="E52" s="75" t="s">
        <v>40</v>
      </c>
      <c r="F52" s="75" t="s">
        <v>59</v>
      </c>
      <c r="G52" s="75" t="s">
        <v>60</v>
      </c>
      <c r="H52" s="75" t="s">
        <v>61</v>
      </c>
      <c r="I52" s="75" t="s">
        <v>62</v>
      </c>
      <c r="J52" s="75" t="s">
        <v>43</v>
      </c>
      <c r="K52" s="75" t="s">
        <v>42</v>
      </c>
      <c r="L52" s="75" t="s">
        <v>63</v>
      </c>
      <c r="M52" s="75" t="s">
        <v>46</v>
      </c>
      <c r="N52" s="75" t="s">
        <v>45</v>
      </c>
      <c r="O52" s="75" t="s">
        <v>64</v>
      </c>
      <c r="P52" s="76" t="s">
        <v>65</v>
      </c>
    </row>
    <row r="53" spans="1:20" x14ac:dyDescent="0.25">
      <c r="A53" s="36" t="s">
        <v>20</v>
      </c>
      <c r="B53" s="77"/>
      <c r="C53" s="78"/>
      <c r="D53" s="79"/>
      <c r="E53" s="77"/>
      <c r="F53" s="80"/>
      <c r="G53" s="79"/>
      <c r="H53" s="77">
        <v>47</v>
      </c>
      <c r="I53" s="80">
        <v>12</v>
      </c>
      <c r="J53" s="79">
        <f>I53/H53</f>
        <v>0.25531914893617019</v>
      </c>
      <c r="K53" s="77">
        <v>67</v>
      </c>
      <c r="L53" s="80">
        <v>19</v>
      </c>
      <c r="M53" s="79">
        <f>L53/K53</f>
        <v>0.28358208955223879</v>
      </c>
      <c r="N53" s="77">
        <v>30</v>
      </c>
      <c r="O53" s="80">
        <v>7</v>
      </c>
      <c r="P53" s="81">
        <f>O53/N53</f>
        <v>0.23333333333333334</v>
      </c>
    </row>
    <row r="54" spans="1:20" x14ac:dyDescent="0.25">
      <c r="A54" s="36" t="s">
        <v>21</v>
      </c>
      <c r="B54" s="77"/>
      <c r="C54" s="78"/>
      <c r="D54" s="79"/>
      <c r="E54" s="77">
        <v>39</v>
      </c>
      <c r="F54" s="80">
        <v>18</v>
      </c>
      <c r="G54" s="79">
        <f>F54/E54</f>
        <v>0.46153846153846156</v>
      </c>
      <c r="H54" s="77">
        <v>291</v>
      </c>
      <c r="I54" s="80">
        <v>114</v>
      </c>
      <c r="J54" s="79">
        <f t="shared" ref="J54:J66" si="1">I54/H54</f>
        <v>0.39175257731958762</v>
      </c>
      <c r="K54" s="77">
        <v>214</v>
      </c>
      <c r="L54" s="80">
        <v>84</v>
      </c>
      <c r="M54" s="79">
        <f t="shared" ref="M54:M66" si="2">L54/K54</f>
        <v>0.3925233644859813</v>
      </c>
      <c r="N54" s="77">
        <v>45</v>
      </c>
      <c r="O54" s="80">
        <v>12</v>
      </c>
      <c r="P54" s="81">
        <f t="shared" ref="P54:P66" si="3">O54/N54</f>
        <v>0.26666666666666666</v>
      </c>
    </row>
    <row r="55" spans="1:20" x14ac:dyDescent="0.25">
      <c r="A55" s="36" t="s">
        <v>22</v>
      </c>
      <c r="B55" s="77"/>
      <c r="C55" s="78"/>
      <c r="D55" s="79"/>
      <c r="E55" s="77"/>
      <c r="F55" s="80"/>
      <c r="G55" s="79"/>
      <c r="H55" s="77">
        <v>4</v>
      </c>
      <c r="I55" s="80">
        <v>2</v>
      </c>
      <c r="J55" s="79">
        <f t="shared" si="1"/>
        <v>0.5</v>
      </c>
      <c r="K55" s="77">
        <v>11</v>
      </c>
      <c r="L55" s="80">
        <v>4</v>
      </c>
      <c r="M55" s="79">
        <f t="shared" si="2"/>
        <v>0.36363636363636365</v>
      </c>
      <c r="N55" s="77">
        <v>12</v>
      </c>
      <c r="O55" s="80">
        <v>4</v>
      </c>
      <c r="P55" s="81">
        <f t="shared" si="3"/>
        <v>0.33333333333333331</v>
      </c>
    </row>
    <row r="56" spans="1:20" x14ac:dyDescent="0.25">
      <c r="A56" s="36" t="s">
        <v>23</v>
      </c>
      <c r="B56" s="77"/>
      <c r="C56" s="78"/>
      <c r="D56" s="79"/>
      <c r="E56" s="77"/>
      <c r="F56" s="80"/>
      <c r="G56" s="79"/>
      <c r="H56" s="77">
        <v>20</v>
      </c>
      <c r="I56" s="80">
        <v>9</v>
      </c>
      <c r="J56" s="79">
        <f t="shared" si="1"/>
        <v>0.45</v>
      </c>
      <c r="K56" s="77">
        <v>44</v>
      </c>
      <c r="L56" s="80">
        <v>10</v>
      </c>
      <c r="M56" s="79">
        <f t="shared" si="2"/>
        <v>0.22727272727272727</v>
      </c>
      <c r="N56" s="77">
        <v>27</v>
      </c>
      <c r="O56" s="80">
        <v>12</v>
      </c>
      <c r="P56" s="81">
        <f t="shared" si="3"/>
        <v>0.44444444444444442</v>
      </c>
    </row>
    <row r="57" spans="1:20" x14ac:dyDescent="0.25">
      <c r="A57" s="36" t="s">
        <v>24</v>
      </c>
      <c r="B57" s="82"/>
      <c r="C57" s="78"/>
      <c r="D57" s="83"/>
      <c r="E57" s="82"/>
      <c r="F57" s="80"/>
      <c r="G57" s="83"/>
      <c r="H57" s="82">
        <v>3</v>
      </c>
      <c r="I57" s="80">
        <v>1</v>
      </c>
      <c r="J57" s="79">
        <f t="shared" si="1"/>
        <v>0.33333333333333331</v>
      </c>
      <c r="K57" s="82">
        <v>3</v>
      </c>
      <c r="L57" s="80">
        <v>2</v>
      </c>
      <c r="M57" s="79">
        <f t="shared" si="2"/>
        <v>0.66666666666666663</v>
      </c>
      <c r="N57" s="82">
        <v>1</v>
      </c>
      <c r="O57" s="80">
        <v>0</v>
      </c>
      <c r="P57" s="81">
        <f t="shared" si="3"/>
        <v>0</v>
      </c>
    </row>
    <row r="58" spans="1:20" x14ac:dyDescent="0.25">
      <c r="A58" s="36" t="s">
        <v>25</v>
      </c>
      <c r="B58" s="77"/>
      <c r="C58" s="78"/>
      <c r="D58" s="79"/>
      <c r="E58" s="77">
        <v>67</v>
      </c>
      <c r="F58" s="80">
        <v>31</v>
      </c>
      <c r="G58" s="79">
        <f>F58/E58</f>
        <v>0.46268656716417911</v>
      </c>
      <c r="H58" s="77">
        <v>140</v>
      </c>
      <c r="I58" s="80">
        <v>78</v>
      </c>
      <c r="J58" s="79">
        <f t="shared" si="1"/>
        <v>0.55714285714285716</v>
      </c>
      <c r="K58" s="77">
        <v>21</v>
      </c>
      <c r="L58" s="80">
        <v>10</v>
      </c>
      <c r="M58" s="79">
        <f t="shared" si="2"/>
        <v>0.47619047619047616</v>
      </c>
      <c r="N58" s="77">
        <v>5</v>
      </c>
      <c r="O58" s="80">
        <v>1</v>
      </c>
      <c r="P58" s="81">
        <f t="shared" si="3"/>
        <v>0.2</v>
      </c>
    </row>
    <row r="59" spans="1:20" x14ac:dyDescent="0.25">
      <c r="A59" s="36" t="s">
        <v>26</v>
      </c>
      <c r="B59" s="77">
        <v>1</v>
      </c>
      <c r="C59" s="78">
        <v>1</v>
      </c>
      <c r="D59" s="79">
        <f>C59/B59</f>
        <v>1</v>
      </c>
      <c r="E59" s="77">
        <v>5</v>
      </c>
      <c r="F59" s="80">
        <v>1</v>
      </c>
      <c r="G59" s="79">
        <f t="shared" ref="G59:G66" si="4">F59/E59</f>
        <v>0.2</v>
      </c>
      <c r="H59" s="77">
        <v>2</v>
      </c>
      <c r="I59" s="80">
        <v>2</v>
      </c>
      <c r="J59" s="79">
        <f t="shared" si="1"/>
        <v>1</v>
      </c>
      <c r="K59" s="77"/>
      <c r="L59" s="80"/>
      <c r="M59" s="79"/>
      <c r="N59" s="77"/>
      <c r="O59" s="80"/>
      <c r="P59" s="81"/>
    </row>
    <row r="60" spans="1:20" x14ac:dyDescent="0.25">
      <c r="A60" s="36" t="s">
        <v>27</v>
      </c>
      <c r="B60" s="77">
        <v>1</v>
      </c>
      <c r="C60" s="78">
        <v>1</v>
      </c>
      <c r="D60" s="79">
        <f>C60/B60</f>
        <v>1</v>
      </c>
      <c r="E60" s="77">
        <v>18</v>
      </c>
      <c r="F60" s="80">
        <v>12</v>
      </c>
      <c r="G60" s="79">
        <f t="shared" si="4"/>
        <v>0.66666666666666663</v>
      </c>
      <c r="H60" s="77">
        <v>17</v>
      </c>
      <c r="I60" s="80">
        <v>8</v>
      </c>
      <c r="J60" s="79">
        <f t="shared" si="1"/>
        <v>0.47058823529411764</v>
      </c>
      <c r="K60" s="77">
        <v>1</v>
      </c>
      <c r="L60" s="80">
        <v>1</v>
      </c>
      <c r="M60" s="79">
        <f t="shared" si="2"/>
        <v>1</v>
      </c>
      <c r="N60" s="77">
        <v>2</v>
      </c>
      <c r="O60" s="80">
        <v>0</v>
      </c>
      <c r="P60" s="81">
        <f t="shared" si="3"/>
        <v>0</v>
      </c>
      <c r="T60" s="84"/>
    </row>
    <row r="61" spans="1:20" x14ac:dyDescent="0.25">
      <c r="A61" s="36" t="s">
        <v>28</v>
      </c>
      <c r="B61" s="77"/>
      <c r="C61" s="78"/>
      <c r="D61" s="79"/>
      <c r="E61" s="77">
        <v>59</v>
      </c>
      <c r="F61" s="80">
        <v>28</v>
      </c>
      <c r="G61" s="79">
        <f t="shared" si="4"/>
        <v>0.47457627118644069</v>
      </c>
      <c r="H61" s="77">
        <v>89</v>
      </c>
      <c r="I61" s="80">
        <v>32</v>
      </c>
      <c r="J61" s="79">
        <f t="shared" si="1"/>
        <v>0.3595505617977528</v>
      </c>
      <c r="K61" s="77">
        <v>68</v>
      </c>
      <c r="L61" s="80">
        <v>20</v>
      </c>
      <c r="M61" s="79">
        <f t="shared" si="2"/>
        <v>0.29411764705882354</v>
      </c>
      <c r="N61" s="77">
        <v>22</v>
      </c>
      <c r="O61" s="80">
        <v>4</v>
      </c>
      <c r="P61" s="81">
        <f t="shared" si="3"/>
        <v>0.18181818181818182</v>
      </c>
    </row>
    <row r="62" spans="1:20" x14ac:dyDescent="0.25">
      <c r="A62" s="36" t="s">
        <v>29</v>
      </c>
      <c r="B62" s="77"/>
      <c r="C62" s="78"/>
      <c r="D62" s="79"/>
      <c r="E62" s="77"/>
      <c r="F62" s="80"/>
      <c r="G62" s="79"/>
      <c r="H62" s="77"/>
      <c r="I62" s="80"/>
      <c r="J62" s="79"/>
      <c r="K62" s="77"/>
      <c r="L62" s="80"/>
      <c r="M62" s="79"/>
      <c r="N62" s="77">
        <v>2</v>
      </c>
      <c r="O62" s="80">
        <v>1</v>
      </c>
      <c r="P62" s="81">
        <f t="shared" si="3"/>
        <v>0.5</v>
      </c>
    </row>
    <row r="63" spans="1:20" x14ac:dyDescent="0.25">
      <c r="A63" s="36" t="s">
        <v>30</v>
      </c>
      <c r="B63" s="77">
        <v>1</v>
      </c>
      <c r="C63" s="78">
        <v>1</v>
      </c>
      <c r="D63" s="79">
        <f>C63/B63</f>
        <v>1</v>
      </c>
      <c r="E63" s="77">
        <v>1</v>
      </c>
      <c r="F63" s="80">
        <v>0</v>
      </c>
      <c r="G63" s="79">
        <f t="shared" si="4"/>
        <v>0</v>
      </c>
      <c r="H63" s="77">
        <v>1</v>
      </c>
      <c r="I63" s="80">
        <v>0</v>
      </c>
      <c r="J63" s="79">
        <f t="shared" si="1"/>
        <v>0</v>
      </c>
      <c r="K63" s="77"/>
      <c r="L63" s="80"/>
      <c r="M63" s="79"/>
      <c r="N63" s="77"/>
      <c r="O63" s="80"/>
      <c r="P63" s="81"/>
    </row>
    <row r="64" spans="1:20" x14ac:dyDescent="0.25">
      <c r="A64" s="36" t="s">
        <v>31</v>
      </c>
      <c r="B64" s="77">
        <v>3</v>
      </c>
      <c r="C64" s="78">
        <v>2</v>
      </c>
      <c r="D64" s="79">
        <f>C64/B64</f>
        <v>0.66666666666666663</v>
      </c>
      <c r="E64" s="77">
        <v>23</v>
      </c>
      <c r="F64" s="80">
        <v>19</v>
      </c>
      <c r="G64" s="79">
        <f t="shared" si="4"/>
        <v>0.82608695652173914</v>
      </c>
      <c r="H64" s="77">
        <v>6</v>
      </c>
      <c r="I64" s="80">
        <v>5</v>
      </c>
      <c r="J64" s="79">
        <f t="shared" si="1"/>
        <v>0.83333333333333337</v>
      </c>
      <c r="K64" s="77"/>
      <c r="L64" s="80"/>
      <c r="M64" s="79"/>
      <c r="N64" s="77"/>
      <c r="O64" s="80"/>
      <c r="P64" s="81"/>
    </row>
    <row r="65" spans="1:16" x14ac:dyDescent="0.25">
      <c r="A65" s="36" t="s">
        <v>32</v>
      </c>
      <c r="B65" s="85"/>
      <c r="C65" s="78"/>
      <c r="D65" s="86"/>
      <c r="E65" s="85">
        <v>2</v>
      </c>
      <c r="F65" s="80">
        <v>2</v>
      </c>
      <c r="G65" s="79"/>
      <c r="H65" s="85"/>
      <c r="I65" s="80"/>
      <c r="J65" s="79"/>
      <c r="K65" s="85"/>
      <c r="L65" s="80"/>
      <c r="M65" s="79"/>
      <c r="N65" s="85"/>
      <c r="O65" s="80"/>
      <c r="P65" s="81"/>
    </row>
    <row r="66" spans="1:16" x14ac:dyDescent="0.25">
      <c r="A66" s="44" t="s">
        <v>12</v>
      </c>
      <c r="B66" s="87">
        <f>SUBTOTAL(109,B53:B65)</f>
        <v>6</v>
      </c>
      <c r="C66" s="88">
        <f>SUBTOTAL(109,C53:C65)</f>
        <v>5</v>
      </c>
      <c r="D66" s="89">
        <f>C66/B66</f>
        <v>0.83333333333333337</v>
      </c>
      <c r="E66" s="87">
        <f>SUBTOTAL(109,E53:E65)</f>
        <v>214</v>
      </c>
      <c r="F66" s="88">
        <f>SUM(F53:F65)</f>
        <v>111</v>
      </c>
      <c r="G66" s="89">
        <f t="shared" si="4"/>
        <v>0.51869158878504673</v>
      </c>
      <c r="H66" s="87">
        <f>SUBTOTAL(109,H53:H65)</f>
        <v>620</v>
      </c>
      <c r="I66" s="88">
        <f>SUM(I53:I65)</f>
        <v>263</v>
      </c>
      <c r="J66" s="89">
        <f t="shared" si="1"/>
        <v>0.42419354838709677</v>
      </c>
      <c r="K66" s="87">
        <f>SUBTOTAL(109,K53:K65)</f>
        <v>429</v>
      </c>
      <c r="L66" s="88">
        <f>SUM(L53:L65)</f>
        <v>150</v>
      </c>
      <c r="M66" s="89">
        <f t="shared" si="2"/>
        <v>0.34965034965034963</v>
      </c>
      <c r="N66" s="87">
        <f>SUBTOTAL(109,N53:N65)</f>
        <v>146</v>
      </c>
      <c r="O66" s="88">
        <f>SUM(O53:O65)</f>
        <v>41</v>
      </c>
      <c r="P66" s="90">
        <f t="shared" si="3"/>
        <v>0.28082191780821919</v>
      </c>
    </row>
    <row r="67" spans="1:16" ht="15" customHeight="1" x14ac:dyDescent="0.25">
      <c r="L67" s="91"/>
    </row>
    <row r="68" spans="1:16" ht="15" customHeight="1" x14ac:dyDescent="0.25">
      <c r="A68" s="92" t="s">
        <v>66</v>
      </c>
      <c r="L68" s="91"/>
    </row>
    <row r="69" spans="1:16" ht="15" customHeight="1" x14ac:dyDescent="0.25">
      <c r="A69" s="69" t="s">
        <v>67</v>
      </c>
      <c r="B69" s="70" t="s">
        <v>68</v>
      </c>
      <c r="C69" s="70"/>
      <c r="D69" s="70"/>
      <c r="E69" s="93" t="s">
        <v>69</v>
      </c>
      <c r="F69" s="93"/>
      <c r="G69" s="93"/>
      <c r="H69" s="72" t="s">
        <v>70</v>
      </c>
      <c r="I69" s="72"/>
      <c r="J69" s="72"/>
      <c r="L69" s="91"/>
    </row>
    <row r="70" spans="1:16" ht="15" customHeight="1" x14ac:dyDescent="0.25">
      <c r="A70" s="60" t="s">
        <v>39</v>
      </c>
      <c r="B70" s="14" t="s">
        <v>4</v>
      </c>
      <c r="C70" s="14" t="s">
        <v>5</v>
      </c>
      <c r="D70" s="14" t="s">
        <v>6</v>
      </c>
      <c r="E70" s="75" t="s">
        <v>40</v>
      </c>
      <c r="F70" s="75" t="s">
        <v>59</v>
      </c>
      <c r="G70" s="75" t="s">
        <v>60</v>
      </c>
      <c r="H70" s="75" t="s">
        <v>61</v>
      </c>
      <c r="I70" s="75" t="s">
        <v>62</v>
      </c>
      <c r="J70" s="75" t="s">
        <v>43</v>
      </c>
      <c r="L70" s="91"/>
    </row>
    <row r="71" spans="1:16" ht="15" customHeight="1" x14ac:dyDescent="0.25">
      <c r="A71" s="36" t="s">
        <v>20</v>
      </c>
      <c r="B71" s="77">
        <v>18</v>
      </c>
      <c r="C71" s="78">
        <v>4</v>
      </c>
      <c r="D71" s="79">
        <f>Tabla7131327976[[#This Row],[mulleres]]/Tabla7131327976[[#This Row],[Total]]</f>
        <v>0.22222222222222221</v>
      </c>
      <c r="E71" s="77">
        <v>11</v>
      </c>
      <c r="F71" s="80">
        <v>3</v>
      </c>
      <c r="G71" s="79">
        <f>Tabla7131327976[[#This Row],[mulleres ]]/Tabla7131327976[[#This Row],[Total ]]</f>
        <v>0.27272727272727271</v>
      </c>
      <c r="H71" s="77">
        <v>115</v>
      </c>
      <c r="I71" s="80">
        <v>31</v>
      </c>
      <c r="J71" s="79">
        <f>Tabla7131327976[[#This Row],[mulleres  ]]/Tabla7131327976[[#This Row],[Total   ]]</f>
        <v>0.26956521739130435</v>
      </c>
      <c r="L71" s="91"/>
    </row>
    <row r="72" spans="1:16" ht="15" customHeight="1" x14ac:dyDescent="0.25">
      <c r="A72" s="36" t="s">
        <v>21</v>
      </c>
      <c r="B72" s="77">
        <v>111</v>
      </c>
      <c r="C72" s="78">
        <v>50</v>
      </c>
      <c r="D72" s="79">
        <f>Tabla7131327976[[#This Row],[mulleres]]/Tabla7131327976[[#This Row],[Total]]</f>
        <v>0.45045045045045046</v>
      </c>
      <c r="E72" s="77">
        <v>74</v>
      </c>
      <c r="F72" s="80">
        <v>27</v>
      </c>
      <c r="G72" s="79">
        <f>Tabla7131327976[[#This Row],[mulleres ]]/Tabla7131327976[[#This Row],[Total ]]</f>
        <v>0.36486486486486486</v>
      </c>
      <c r="H72" s="77">
        <v>404</v>
      </c>
      <c r="I72" s="80">
        <v>151</v>
      </c>
      <c r="J72" s="79">
        <f>Tabla7131327976[[#This Row],[mulleres  ]]/Tabla7131327976[[#This Row],[Total   ]]</f>
        <v>0.37376237623762376</v>
      </c>
      <c r="L72" s="91"/>
    </row>
    <row r="73" spans="1:16" ht="15" customHeight="1" x14ac:dyDescent="0.25">
      <c r="A73" s="36" t="s">
        <v>22</v>
      </c>
      <c r="B73" s="77">
        <v>7</v>
      </c>
      <c r="C73" s="78">
        <v>4</v>
      </c>
      <c r="D73" s="79">
        <f>Tabla7131327976[[#This Row],[mulleres]]/Tabla7131327976[[#This Row],[Total]]</f>
        <v>0.5714285714285714</v>
      </c>
      <c r="E73" s="77">
        <v>6</v>
      </c>
      <c r="F73" s="80">
        <v>3</v>
      </c>
      <c r="G73" s="79">
        <f>Tabla7131327976[[#This Row],[mulleres ]]/Tabla7131327976[[#This Row],[Total ]]</f>
        <v>0.5</v>
      </c>
      <c r="H73" s="77">
        <v>14</v>
      </c>
      <c r="I73" s="80">
        <v>3</v>
      </c>
      <c r="J73" s="79">
        <f>Tabla7131327976[[#This Row],[mulleres  ]]/Tabla7131327976[[#This Row],[Total   ]]</f>
        <v>0.21428571428571427</v>
      </c>
      <c r="L73" s="91"/>
    </row>
    <row r="74" spans="1:16" ht="15" customHeight="1" x14ac:dyDescent="0.25">
      <c r="A74" s="36" t="s">
        <v>23</v>
      </c>
      <c r="B74" s="77">
        <v>21</v>
      </c>
      <c r="C74" s="78">
        <v>9</v>
      </c>
      <c r="D74" s="79">
        <f>Tabla7131327976[[#This Row],[mulleres]]/Tabla7131327976[[#This Row],[Total]]</f>
        <v>0.42857142857142855</v>
      </c>
      <c r="E74" s="77">
        <v>12</v>
      </c>
      <c r="F74" s="80">
        <v>3</v>
      </c>
      <c r="G74" s="79">
        <f>Tabla7131327976[[#This Row],[mulleres ]]/Tabla7131327976[[#This Row],[Total ]]</f>
        <v>0.25</v>
      </c>
      <c r="H74" s="77">
        <v>58</v>
      </c>
      <c r="I74" s="80">
        <v>19</v>
      </c>
      <c r="J74" s="79">
        <f>Tabla7131327976[[#This Row],[mulleres  ]]/Tabla7131327976[[#This Row],[Total   ]]</f>
        <v>0.32758620689655171</v>
      </c>
      <c r="L74" s="91"/>
    </row>
    <row r="75" spans="1:16" ht="15" customHeight="1" x14ac:dyDescent="0.25">
      <c r="A75" s="36" t="s">
        <v>24</v>
      </c>
      <c r="B75" s="77"/>
      <c r="C75" s="78"/>
      <c r="D75" s="79"/>
      <c r="E75" s="77"/>
      <c r="F75" s="80"/>
      <c r="G75" s="79"/>
      <c r="H75" s="77">
        <v>7</v>
      </c>
      <c r="I75" s="80">
        <v>3</v>
      </c>
      <c r="J75" s="79">
        <f>Tabla7131327976[[#This Row],[mulleres  ]]/Tabla7131327976[[#This Row],[Total   ]]</f>
        <v>0.42857142857142855</v>
      </c>
      <c r="L75" s="91"/>
    </row>
    <row r="76" spans="1:16" ht="15" customHeight="1" x14ac:dyDescent="0.25">
      <c r="A76" s="36" t="s">
        <v>25</v>
      </c>
      <c r="B76" s="77">
        <v>60</v>
      </c>
      <c r="C76" s="78">
        <v>32</v>
      </c>
      <c r="D76" s="79">
        <f>Tabla7131327976[[#This Row],[mulleres]]/Tabla7131327976[[#This Row],[Total]]</f>
        <v>0.53333333333333333</v>
      </c>
      <c r="E76" s="77">
        <v>48</v>
      </c>
      <c r="F76" s="80">
        <v>23</v>
      </c>
      <c r="G76" s="79">
        <f>Tabla7131327976[[#This Row],[mulleres ]]/Tabla7131327976[[#This Row],[Total ]]</f>
        <v>0.47916666666666669</v>
      </c>
      <c r="H76" s="77">
        <v>125</v>
      </c>
      <c r="I76" s="80">
        <v>65</v>
      </c>
      <c r="J76" s="79">
        <f>Tabla7131327976[[#This Row],[mulleres  ]]/Tabla7131327976[[#This Row],[Total   ]]</f>
        <v>0.52</v>
      </c>
      <c r="L76" s="91"/>
    </row>
    <row r="77" spans="1:16" ht="15" customHeight="1" x14ac:dyDescent="0.25">
      <c r="A77" s="36" t="s">
        <v>26</v>
      </c>
      <c r="B77" s="77">
        <v>1</v>
      </c>
      <c r="C77" s="78">
        <v>1</v>
      </c>
      <c r="D77" s="79">
        <f>Tabla7131327976[[#This Row],[mulleres]]/Tabla7131327976[[#This Row],[Total]]</f>
        <v>1</v>
      </c>
      <c r="E77" s="77">
        <v>1</v>
      </c>
      <c r="F77" s="80">
        <v>1</v>
      </c>
      <c r="G77" s="79">
        <f>Tabla7131327976[[#This Row],[mulleres ]]/Tabla7131327976[[#This Row],[Total ]]</f>
        <v>1</v>
      </c>
      <c r="H77" s="77">
        <v>6</v>
      </c>
      <c r="I77" s="80">
        <v>2</v>
      </c>
      <c r="J77" s="79">
        <f>Tabla7131327976[[#This Row],[mulleres  ]]/Tabla7131327976[[#This Row],[Total   ]]</f>
        <v>0.33333333333333331</v>
      </c>
      <c r="L77" s="91"/>
    </row>
    <row r="78" spans="1:16" ht="15" customHeight="1" x14ac:dyDescent="0.25">
      <c r="A78" s="36" t="s">
        <v>27</v>
      </c>
      <c r="B78" s="77">
        <v>17</v>
      </c>
      <c r="C78" s="78">
        <v>9</v>
      </c>
      <c r="D78" s="79">
        <f>Tabla7131327976[[#This Row],[mulleres]]/Tabla7131327976[[#This Row],[Total]]</f>
        <v>0.52941176470588236</v>
      </c>
      <c r="E78" s="77">
        <v>13</v>
      </c>
      <c r="F78" s="80">
        <v>8</v>
      </c>
      <c r="G78" s="79">
        <f>Tabla7131327976[[#This Row],[mulleres ]]/Tabla7131327976[[#This Row],[Total ]]</f>
        <v>0.61538461538461542</v>
      </c>
      <c r="H78" s="77">
        <v>9</v>
      </c>
      <c r="I78" s="80">
        <v>5</v>
      </c>
      <c r="J78" s="79">
        <f>Tabla7131327976[[#This Row],[mulleres  ]]/Tabla7131327976[[#This Row],[Total   ]]</f>
        <v>0.55555555555555558</v>
      </c>
      <c r="L78" s="91"/>
    </row>
    <row r="79" spans="1:16" ht="15" customHeight="1" x14ac:dyDescent="0.25">
      <c r="A79" s="36" t="s">
        <v>28</v>
      </c>
      <c r="B79" s="77">
        <v>68</v>
      </c>
      <c r="C79" s="78">
        <v>23</v>
      </c>
      <c r="D79" s="79">
        <f>Tabla7131327976[[#This Row],[mulleres]]/Tabla7131327976[[#This Row],[Total]]</f>
        <v>0.33823529411764708</v>
      </c>
      <c r="E79" s="77">
        <v>75</v>
      </c>
      <c r="F79" s="80">
        <v>37</v>
      </c>
      <c r="G79" s="79">
        <f>Tabla7131327976[[#This Row],[mulleres ]]/Tabla7131327976[[#This Row],[Total ]]</f>
        <v>0.49333333333333335</v>
      </c>
      <c r="H79" s="77">
        <v>95</v>
      </c>
      <c r="I79" s="80">
        <v>24</v>
      </c>
      <c r="J79" s="79">
        <f>Tabla7131327976[[#This Row],[mulleres  ]]/Tabla7131327976[[#This Row],[Total   ]]</f>
        <v>0.25263157894736843</v>
      </c>
      <c r="L79" s="91"/>
    </row>
    <row r="80" spans="1:16" ht="15" customHeight="1" x14ac:dyDescent="0.25">
      <c r="A80" s="36" t="s">
        <v>29</v>
      </c>
      <c r="B80" s="77">
        <v>1</v>
      </c>
      <c r="C80" s="78">
        <v>1</v>
      </c>
      <c r="D80" s="79">
        <f>Tabla7131327976[[#This Row],[mulleres]]/Tabla7131327976[[#This Row],[Total]]</f>
        <v>1</v>
      </c>
      <c r="E80" s="77"/>
      <c r="F80" s="80"/>
      <c r="G80" s="79"/>
      <c r="H80" s="77">
        <v>1</v>
      </c>
      <c r="I80" s="80"/>
      <c r="J80" s="79">
        <f>Tabla7131327976[[#This Row],[mulleres  ]]/Tabla7131327976[[#This Row],[Total   ]]</f>
        <v>0</v>
      </c>
      <c r="L80" s="91"/>
    </row>
    <row r="81" spans="1:16" ht="15" customHeight="1" x14ac:dyDescent="0.25">
      <c r="A81" s="36" t="s">
        <v>30</v>
      </c>
      <c r="B81" s="77"/>
      <c r="C81" s="78"/>
      <c r="D81" s="79"/>
      <c r="E81" s="77"/>
      <c r="F81" s="80"/>
      <c r="G81" s="79"/>
      <c r="H81" s="77">
        <v>3</v>
      </c>
      <c r="I81" s="80">
        <v>1</v>
      </c>
      <c r="J81" s="79"/>
      <c r="L81" s="91"/>
    </row>
    <row r="82" spans="1:16" ht="15" customHeight="1" x14ac:dyDescent="0.25">
      <c r="A82" s="36" t="s">
        <v>31</v>
      </c>
      <c r="B82" s="77">
        <v>10</v>
      </c>
      <c r="C82" s="78">
        <v>9</v>
      </c>
      <c r="D82" s="79">
        <f>Tabla7131327976[[#This Row],[mulleres]]/Tabla7131327976[[#This Row],[Total]]</f>
        <v>0.9</v>
      </c>
      <c r="E82" s="77">
        <v>13</v>
      </c>
      <c r="F82" s="80">
        <v>8</v>
      </c>
      <c r="G82" s="79">
        <f>Tabla7131327976[[#This Row],[mulleres ]]/Tabla7131327976[[#This Row],[Total ]]</f>
        <v>0.61538461538461542</v>
      </c>
      <c r="H82" s="77">
        <v>9</v>
      </c>
      <c r="I82" s="80">
        <v>9</v>
      </c>
      <c r="J82" s="79">
        <f>Tabla7131327976[[#This Row],[mulleres  ]]/Tabla7131327976[[#This Row],[Total   ]]</f>
        <v>1</v>
      </c>
      <c r="L82" s="91"/>
    </row>
    <row r="83" spans="1:16" ht="15" customHeight="1" x14ac:dyDescent="0.25">
      <c r="A83" s="36" t="s">
        <v>32</v>
      </c>
      <c r="B83" s="77">
        <v>1</v>
      </c>
      <c r="C83" s="78">
        <v>1</v>
      </c>
      <c r="D83" s="79">
        <f>Tabla7131327976[[#This Row],[mulleres]]/Tabla7131327976[[#This Row],[Total]]</f>
        <v>1</v>
      </c>
      <c r="E83" s="85"/>
      <c r="F83" s="80"/>
      <c r="G83" s="79"/>
      <c r="H83" s="77">
        <v>1</v>
      </c>
      <c r="I83" s="80">
        <v>1</v>
      </c>
      <c r="J83" s="79">
        <f>Tabla7131327976[[#This Row],[mulleres  ]]/Tabla7131327976[[#This Row],[Total   ]]</f>
        <v>1</v>
      </c>
      <c r="L83" s="91"/>
    </row>
    <row r="84" spans="1:16" ht="15" customHeight="1" x14ac:dyDescent="0.25">
      <c r="A84" s="44" t="s">
        <v>12</v>
      </c>
      <c r="B84" s="87">
        <f>SUBTOTAL(109,B71:B83)</f>
        <v>315</v>
      </c>
      <c r="C84" s="88">
        <f>SUBTOTAL(109,C71:C83)</f>
        <v>143</v>
      </c>
      <c r="D84" s="79">
        <f>Tabla7131327976[[#This Row],[mulleres]]/Tabla7131327976[[#This Row],[Total]]</f>
        <v>0.45396825396825397</v>
      </c>
      <c r="E84" s="87">
        <f>SUBTOTAL(109,E71:E83)</f>
        <v>253</v>
      </c>
      <c r="F84" s="88">
        <f>SUM(F71:F83)</f>
        <v>113</v>
      </c>
      <c r="G84" s="79">
        <f>Tabla7131327976[[#This Row],[mulleres ]]/Tabla7131327976[[#This Row],[Total ]]</f>
        <v>0.44664031620553357</v>
      </c>
      <c r="H84" s="87">
        <f>SUBTOTAL(109,H71:H83)</f>
        <v>847</v>
      </c>
      <c r="I84" s="88">
        <f>SUM(I71:I83)</f>
        <v>314</v>
      </c>
      <c r="J84" s="79">
        <f>Tabla7131327976[[#This Row],[mulleres  ]]/Tabla7131327976[[#This Row],[Total   ]]</f>
        <v>0.37072018890200709</v>
      </c>
      <c r="L84" s="91"/>
    </row>
    <row r="85" spans="1:16" ht="15" customHeight="1" x14ac:dyDescent="0.25">
      <c r="L85" s="91"/>
    </row>
    <row r="86" spans="1:16" ht="15" customHeight="1" x14ac:dyDescent="0.25">
      <c r="L86" s="91"/>
    </row>
    <row r="87" spans="1:16" ht="15" customHeight="1" x14ac:dyDescent="0.25">
      <c r="L87" s="91"/>
    </row>
    <row r="88" spans="1:16" ht="15" customHeight="1" x14ac:dyDescent="0.25">
      <c r="L88" s="91"/>
    </row>
    <row r="89" spans="1:16" ht="36" customHeight="1" x14ac:dyDescent="0.25">
      <c r="A89" s="32" t="s">
        <v>71</v>
      </c>
      <c r="L89" s="91"/>
      <c r="P89" s="29"/>
    </row>
    <row r="91" spans="1:16" x14ac:dyDescent="0.25">
      <c r="A91" s="69" t="s">
        <v>72</v>
      </c>
      <c r="B91" s="94" t="s">
        <v>4</v>
      </c>
      <c r="C91" s="94" t="s">
        <v>6</v>
      </c>
      <c r="D91" s="94" t="s">
        <v>73</v>
      </c>
    </row>
    <row r="92" spans="1:16" x14ac:dyDescent="0.25">
      <c r="A92" s="19" t="s">
        <v>74</v>
      </c>
      <c r="B92" s="19">
        <v>315</v>
      </c>
      <c r="C92" s="18">
        <v>0.41</v>
      </c>
      <c r="D92" s="95">
        <f>266/B92</f>
        <v>0.84444444444444444</v>
      </c>
    </row>
    <row r="93" spans="1:16" x14ac:dyDescent="0.25">
      <c r="A93" s="19" t="s">
        <v>75</v>
      </c>
      <c r="B93" s="19">
        <v>358</v>
      </c>
      <c r="C93" s="18">
        <v>0.78</v>
      </c>
      <c r="D93" s="95">
        <v>0.92179999999999995</v>
      </c>
    </row>
    <row r="94" spans="1:16" x14ac:dyDescent="0.25">
      <c r="A94" s="19" t="s">
        <v>76</v>
      </c>
      <c r="B94" s="19">
        <v>7</v>
      </c>
      <c r="C94" s="18">
        <v>0.28570000000000001</v>
      </c>
      <c r="D94" s="95">
        <v>0</v>
      </c>
    </row>
    <row r="95" spans="1:16" x14ac:dyDescent="0.25">
      <c r="A95" s="96" t="s">
        <v>12</v>
      </c>
      <c r="B95" s="97">
        <f>SUBTOTAL(109,B92:B94)</f>
        <v>680</v>
      </c>
      <c r="C95" s="98">
        <v>0.6</v>
      </c>
      <c r="D95" s="99">
        <f>596/680</f>
        <v>0.87647058823529411</v>
      </c>
    </row>
    <row r="97" spans="1:8" x14ac:dyDescent="0.25">
      <c r="A97" s="60" t="s">
        <v>77</v>
      </c>
      <c r="B97" s="14" t="s">
        <v>4</v>
      </c>
      <c r="C97" s="34" t="s">
        <v>6</v>
      </c>
      <c r="F97" s="84"/>
    </row>
    <row r="98" spans="1:8" x14ac:dyDescent="0.25">
      <c r="A98" s="36" t="s">
        <v>78</v>
      </c>
      <c r="B98" s="19">
        <v>58</v>
      </c>
      <c r="C98" s="100">
        <f>30/58</f>
        <v>0.51724137931034486</v>
      </c>
      <c r="F98" s="84"/>
    </row>
    <row r="99" spans="1:8" x14ac:dyDescent="0.25">
      <c r="A99" s="36" t="s">
        <v>79</v>
      </c>
      <c r="B99" s="19">
        <v>12</v>
      </c>
      <c r="C99" s="100">
        <f>8/12</f>
        <v>0.66666666666666663</v>
      </c>
      <c r="F99" s="84"/>
    </row>
    <row r="100" spans="1:8" x14ac:dyDescent="0.25">
      <c r="A100" s="36" t="s">
        <v>80</v>
      </c>
      <c r="B100" s="19">
        <v>143</v>
      </c>
      <c r="C100" s="100">
        <f>50/143</f>
        <v>0.34965034965034963</v>
      </c>
      <c r="F100" s="84"/>
    </row>
    <row r="101" spans="1:8" x14ac:dyDescent="0.25">
      <c r="A101" s="36" t="s">
        <v>81</v>
      </c>
      <c r="B101" s="19">
        <v>102</v>
      </c>
      <c r="C101" s="100">
        <f>41/102</f>
        <v>0.40196078431372551</v>
      </c>
      <c r="F101" s="84"/>
      <c r="H101" s="29"/>
    </row>
    <row r="102" spans="1:8" x14ac:dyDescent="0.25">
      <c r="A102" s="44" t="s">
        <v>12</v>
      </c>
      <c r="B102" s="101">
        <f>SUBTOTAL(109,B98:B101)</f>
        <v>315</v>
      </c>
      <c r="C102" s="102">
        <f>129/315</f>
        <v>0.40952380952380951</v>
      </c>
      <c r="F102" s="84"/>
    </row>
    <row r="103" spans="1:8" x14ac:dyDescent="0.25">
      <c r="F103" s="103"/>
    </row>
    <row r="104" spans="1:8" ht="30" x14ac:dyDescent="0.25">
      <c r="A104" s="104" t="s">
        <v>82</v>
      </c>
      <c r="B104" s="14" t="s">
        <v>4</v>
      </c>
      <c r="C104" s="34" t="s">
        <v>6</v>
      </c>
      <c r="F104" s="103"/>
    </row>
    <row r="105" spans="1:8" x14ac:dyDescent="0.25">
      <c r="A105" s="36" t="s">
        <v>83</v>
      </c>
      <c r="B105" s="19">
        <v>9</v>
      </c>
      <c r="C105" s="100">
        <v>0.33</v>
      </c>
      <c r="F105" s="103"/>
    </row>
    <row r="106" spans="1:8" x14ac:dyDescent="0.25">
      <c r="A106" s="36" t="s">
        <v>84</v>
      </c>
      <c r="B106" s="19">
        <v>69</v>
      </c>
      <c r="C106" s="100">
        <f>50/67</f>
        <v>0.74626865671641796</v>
      </c>
      <c r="F106" s="103"/>
    </row>
    <row r="107" spans="1:8" x14ac:dyDescent="0.25">
      <c r="A107" s="36" t="s">
        <v>85</v>
      </c>
      <c r="B107" s="19">
        <v>210</v>
      </c>
      <c r="C107" s="100">
        <f>165/210</f>
        <v>0.7857142857142857</v>
      </c>
      <c r="F107" s="103"/>
    </row>
    <row r="108" spans="1:8" x14ac:dyDescent="0.25">
      <c r="A108" s="36" t="s">
        <v>86</v>
      </c>
      <c r="B108" s="19">
        <v>69</v>
      </c>
      <c r="C108" s="100">
        <f>59/69</f>
        <v>0.85507246376811596</v>
      </c>
      <c r="F108" s="103"/>
    </row>
    <row r="109" spans="1:8" x14ac:dyDescent="0.25">
      <c r="A109" s="36" t="s">
        <v>87</v>
      </c>
      <c r="B109" s="19">
        <v>1</v>
      </c>
      <c r="C109" s="100">
        <f>0/1</f>
        <v>0</v>
      </c>
      <c r="F109" s="103"/>
    </row>
    <row r="110" spans="1:8" x14ac:dyDescent="0.25">
      <c r="A110" s="44" t="s">
        <v>12</v>
      </c>
      <c r="B110" s="101">
        <f>SUBTOTAL(109,B105:B109)</f>
        <v>358</v>
      </c>
      <c r="C110" s="102">
        <f>281/B110</f>
        <v>0.78491620111731841</v>
      </c>
      <c r="F110" s="103"/>
    </row>
    <row r="111" spans="1:8" ht="15.75" thickBot="1" x14ac:dyDescent="0.3">
      <c r="A111"/>
      <c r="B111"/>
      <c r="C111"/>
      <c r="F111" s="103"/>
    </row>
    <row r="112" spans="1:8" ht="30" x14ac:dyDescent="0.25">
      <c r="A112" s="105" t="s">
        <v>88</v>
      </c>
      <c r="B112" s="106" t="s">
        <v>4</v>
      </c>
      <c r="C112" s="107" t="s">
        <v>6</v>
      </c>
      <c r="F112" s="103"/>
    </row>
    <row r="113" spans="1:16" ht="15.75" thickBot="1" x14ac:dyDescent="0.3">
      <c r="A113" s="108" t="s">
        <v>83</v>
      </c>
      <c r="B113" s="109">
        <v>7</v>
      </c>
      <c r="C113" s="110">
        <v>0.28999999999999998</v>
      </c>
      <c r="F113" s="103"/>
    </row>
    <row r="114" spans="1:16" x14ac:dyDescent="0.25">
      <c r="A114"/>
      <c r="B114"/>
      <c r="C114"/>
      <c r="F114" s="103"/>
    </row>
    <row r="115" spans="1:16" x14ac:dyDescent="0.25">
      <c r="A115"/>
      <c r="B115"/>
      <c r="C115"/>
      <c r="F115" s="103"/>
    </row>
    <row r="116" spans="1:16" x14ac:dyDescent="0.25">
      <c r="A116"/>
      <c r="B116"/>
      <c r="C116"/>
      <c r="F116" s="103"/>
    </row>
    <row r="117" spans="1:16" x14ac:dyDescent="0.25">
      <c r="A117"/>
      <c r="B117"/>
      <c r="C117"/>
      <c r="F117" s="103"/>
    </row>
    <row r="118" spans="1:16" ht="24.75" customHeight="1" x14ac:dyDescent="0.25">
      <c r="A118" s="69" t="s">
        <v>89</v>
      </c>
      <c r="B118" s="70" t="s">
        <v>54</v>
      </c>
      <c r="C118" s="70"/>
      <c r="D118" s="70"/>
      <c r="E118" s="71" t="s">
        <v>55</v>
      </c>
      <c r="F118" s="71"/>
      <c r="G118" s="71"/>
      <c r="H118" s="72" t="s">
        <v>56</v>
      </c>
      <c r="I118" s="72"/>
      <c r="J118" s="72"/>
      <c r="K118" s="73" t="s">
        <v>57</v>
      </c>
      <c r="L118" s="73"/>
      <c r="M118" s="73"/>
      <c r="N118" s="74" t="s">
        <v>58</v>
      </c>
      <c r="O118" s="74"/>
      <c r="P118" s="74"/>
    </row>
    <row r="119" spans="1:16" x14ac:dyDescent="0.25">
      <c r="A119" s="60" t="s">
        <v>39</v>
      </c>
      <c r="B119" s="14" t="s">
        <v>4</v>
      </c>
      <c r="C119" s="14" t="s">
        <v>5</v>
      </c>
      <c r="D119" s="14" t="s">
        <v>6</v>
      </c>
      <c r="E119" s="75" t="s">
        <v>40</v>
      </c>
      <c r="F119" s="75" t="s">
        <v>59</v>
      </c>
      <c r="G119" s="75" t="s">
        <v>60</v>
      </c>
      <c r="H119" s="75" t="s">
        <v>61</v>
      </c>
      <c r="I119" s="75" t="s">
        <v>62</v>
      </c>
      <c r="J119" s="75" t="s">
        <v>43</v>
      </c>
      <c r="K119" s="75" t="s">
        <v>42</v>
      </c>
      <c r="L119" s="75" t="s">
        <v>63</v>
      </c>
      <c r="M119" s="75" t="s">
        <v>46</v>
      </c>
      <c r="N119" s="75" t="s">
        <v>45</v>
      </c>
      <c r="O119" s="75" t="s">
        <v>64</v>
      </c>
      <c r="P119" s="76" t="s">
        <v>65</v>
      </c>
    </row>
    <row r="120" spans="1:16" x14ac:dyDescent="0.25">
      <c r="A120" s="36" t="s">
        <v>78</v>
      </c>
      <c r="B120" s="77"/>
      <c r="C120" s="80"/>
      <c r="D120" s="79"/>
      <c r="E120" s="77">
        <v>25</v>
      </c>
      <c r="F120" s="80">
        <v>15</v>
      </c>
      <c r="G120" s="79">
        <f>F120/E120</f>
        <v>0.6</v>
      </c>
      <c r="H120" s="77">
        <v>21</v>
      </c>
      <c r="I120" s="80">
        <v>9</v>
      </c>
      <c r="J120" s="79">
        <f>I120/H120</f>
        <v>0.42857142857142855</v>
      </c>
      <c r="K120" s="77">
        <v>11</v>
      </c>
      <c r="L120" s="80">
        <v>6</v>
      </c>
      <c r="M120" s="79">
        <f>L120/K120</f>
        <v>0.54545454545454541</v>
      </c>
      <c r="N120" s="77">
        <v>1</v>
      </c>
      <c r="O120" s="80">
        <v>0</v>
      </c>
      <c r="P120" s="81">
        <f>O120/N120</f>
        <v>0</v>
      </c>
    </row>
    <row r="121" spans="1:16" x14ac:dyDescent="0.25">
      <c r="A121" s="36" t="s">
        <v>79</v>
      </c>
      <c r="B121" s="77"/>
      <c r="C121" s="80"/>
      <c r="D121" s="79"/>
      <c r="E121" s="77">
        <v>1</v>
      </c>
      <c r="F121" s="80">
        <v>1</v>
      </c>
      <c r="G121" s="79">
        <f>F121/E121</f>
        <v>1</v>
      </c>
      <c r="H121" s="77">
        <v>4</v>
      </c>
      <c r="I121" s="80">
        <v>2</v>
      </c>
      <c r="J121" s="79">
        <f>I121/H121</f>
        <v>0.5</v>
      </c>
      <c r="K121" s="77">
        <v>6</v>
      </c>
      <c r="L121" s="80">
        <v>4</v>
      </c>
      <c r="M121" s="79">
        <f>L121/K121</f>
        <v>0.66666666666666663</v>
      </c>
      <c r="N121" s="77">
        <v>1</v>
      </c>
      <c r="O121" s="80">
        <v>1</v>
      </c>
      <c r="P121" s="81">
        <f>O121/N121</f>
        <v>1</v>
      </c>
    </row>
    <row r="122" spans="1:16" x14ac:dyDescent="0.25">
      <c r="A122" s="36" t="s">
        <v>80</v>
      </c>
      <c r="B122" s="77"/>
      <c r="C122" s="80"/>
      <c r="D122" s="79"/>
      <c r="E122" s="77">
        <v>18</v>
      </c>
      <c r="F122" s="80">
        <v>7</v>
      </c>
      <c r="G122" s="79">
        <f>F122/E122</f>
        <v>0.3888888888888889</v>
      </c>
      <c r="H122" s="77">
        <v>80</v>
      </c>
      <c r="I122" s="80">
        <v>28</v>
      </c>
      <c r="J122" s="79">
        <f>I122/H122</f>
        <v>0.35</v>
      </c>
      <c r="K122" s="77">
        <v>43</v>
      </c>
      <c r="L122" s="80">
        <v>14</v>
      </c>
      <c r="M122" s="79">
        <f>L122/K122</f>
        <v>0.32558139534883723</v>
      </c>
      <c r="N122" s="77">
        <v>2</v>
      </c>
      <c r="O122" s="80">
        <v>1</v>
      </c>
      <c r="P122" s="81">
        <f>O122/N122</f>
        <v>0.5</v>
      </c>
    </row>
    <row r="123" spans="1:16" x14ac:dyDescent="0.25">
      <c r="A123" s="36" t="s">
        <v>81</v>
      </c>
      <c r="B123" s="77"/>
      <c r="C123" s="80"/>
      <c r="D123" s="79"/>
      <c r="E123" s="77">
        <v>8</v>
      </c>
      <c r="F123" s="80">
        <v>2</v>
      </c>
      <c r="G123" s="79">
        <f>F123/E123</f>
        <v>0.25</v>
      </c>
      <c r="H123" s="77">
        <v>51</v>
      </c>
      <c r="I123" s="80">
        <v>19</v>
      </c>
      <c r="J123" s="79">
        <f>I123/H123</f>
        <v>0.37254901960784315</v>
      </c>
      <c r="K123" s="77">
        <v>37</v>
      </c>
      <c r="L123" s="80">
        <v>17</v>
      </c>
      <c r="M123" s="79">
        <f>L123/K123</f>
        <v>0.45945945945945948</v>
      </c>
      <c r="N123" s="77">
        <v>6</v>
      </c>
      <c r="O123" s="80">
        <v>3</v>
      </c>
      <c r="P123" s="81">
        <f>O123/N123</f>
        <v>0.5</v>
      </c>
    </row>
    <row r="124" spans="1:16" x14ac:dyDescent="0.25">
      <c r="A124" s="44" t="s">
        <v>12</v>
      </c>
      <c r="B124" s="87"/>
      <c r="C124" s="111"/>
      <c r="D124" s="89"/>
      <c r="E124" s="87">
        <f>SUBTOTAL(109,E120:E123)</f>
        <v>52</v>
      </c>
      <c r="F124" s="111">
        <f>SUBTOTAL(109,F120:F123)</f>
        <v>25</v>
      </c>
      <c r="G124" s="89">
        <f>F124/E124</f>
        <v>0.48076923076923078</v>
      </c>
      <c r="H124" s="87">
        <f>SUBTOTAL(109,H120:H123)</f>
        <v>156</v>
      </c>
      <c r="I124" s="111">
        <f>SUBTOTAL(109,I120:I123)</f>
        <v>58</v>
      </c>
      <c r="J124" s="89">
        <f>I124/H124</f>
        <v>0.37179487179487181</v>
      </c>
      <c r="K124" s="87">
        <f>SUBTOTAL(109,K120:K123)</f>
        <v>97</v>
      </c>
      <c r="L124" s="111">
        <f>SUBTOTAL(109,L120:L123)</f>
        <v>41</v>
      </c>
      <c r="M124" s="89">
        <f>L124/K124</f>
        <v>0.42268041237113402</v>
      </c>
      <c r="N124" s="87">
        <f>SUBTOTAL(109,N120:N123)</f>
        <v>10</v>
      </c>
      <c r="O124" s="88">
        <f>SUBTOTAL(109,O120:O123)</f>
        <v>5</v>
      </c>
      <c r="P124" s="90">
        <f>O124/N124</f>
        <v>0.5</v>
      </c>
    </row>
    <row r="126" spans="1:16" ht="30" x14ac:dyDescent="0.25">
      <c r="A126" s="112" t="s">
        <v>90</v>
      </c>
      <c r="B126" s="70" t="s">
        <v>54</v>
      </c>
      <c r="C126" s="70"/>
      <c r="D126" s="70"/>
      <c r="E126" s="71" t="s">
        <v>55</v>
      </c>
      <c r="F126" s="71"/>
      <c r="G126" s="71"/>
      <c r="H126" s="72" t="s">
        <v>56</v>
      </c>
      <c r="I126" s="72"/>
      <c r="J126" s="72"/>
      <c r="K126" s="73" t="s">
        <v>57</v>
      </c>
      <c r="L126" s="73"/>
      <c r="M126" s="73"/>
      <c r="N126" s="74" t="s">
        <v>58</v>
      </c>
      <c r="O126" s="74"/>
      <c r="P126" s="74"/>
    </row>
    <row r="127" spans="1:16" x14ac:dyDescent="0.25">
      <c r="A127" s="60" t="s">
        <v>39</v>
      </c>
      <c r="B127" s="14" t="s">
        <v>4</v>
      </c>
      <c r="C127" s="14" t="s">
        <v>5</v>
      </c>
      <c r="D127" s="14" t="s">
        <v>6</v>
      </c>
      <c r="E127" s="75" t="s">
        <v>40</v>
      </c>
      <c r="F127" s="75" t="s">
        <v>59</v>
      </c>
      <c r="G127" s="75" t="s">
        <v>60</v>
      </c>
      <c r="H127" s="75" t="s">
        <v>61</v>
      </c>
      <c r="I127" s="75" t="s">
        <v>62</v>
      </c>
      <c r="J127" s="75" t="s">
        <v>43</v>
      </c>
      <c r="K127" s="75" t="s">
        <v>42</v>
      </c>
      <c r="L127" s="75" t="s">
        <v>63</v>
      </c>
      <c r="M127" s="75" t="s">
        <v>46</v>
      </c>
      <c r="N127" s="75" t="s">
        <v>45</v>
      </c>
      <c r="O127" s="75" t="s">
        <v>64</v>
      </c>
      <c r="P127" s="76" t="s">
        <v>65</v>
      </c>
    </row>
    <row r="128" spans="1:16" x14ac:dyDescent="0.25">
      <c r="A128" s="36" t="s">
        <v>83</v>
      </c>
      <c r="B128" s="77"/>
      <c r="C128" s="80"/>
      <c r="D128" s="79"/>
      <c r="E128" s="77">
        <v>3</v>
      </c>
      <c r="F128" s="80">
        <v>1</v>
      </c>
      <c r="G128" s="79">
        <f>F128/E128</f>
        <v>0.33333333333333331</v>
      </c>
      <c r="H128" s="77">
        <v>6</v>
      </c>
      <c r="I128" s="80">
        <v>3</v>
      </c>
      <c r="J128" s="79">
        <f>I128/H128</f>
        <v>0.5</v>
      </c>
      <c r="K128" s="77">
        <v>6</v>
      </c>
      <c r="L128" s="80">
        <v>1</v>
      </c>
      <c r="M128" s="79"/>
      <c r="N128" s="77">
        <v>1</v>
      </c>
      <c r="O128" s="80">
        <v>0</v>
      </c>
      <c r="P128" s="81"/>
    </row>
    <row r="129" spans="1:16" x14ac:dyDescent="0.25">
      <c r="A129" s="36" t="s">
        <v>84</v>
      </c>
      <c r="B129" s="77"/>
      <c r="C129" s="80"/>
      <c r="D129" s="79"/>
      <c r="E129" s="82">
        <v>1</v>
      </c>
      <c r="F129" s="80">
        <v>1</v>
      </c>
      <c r="G129" s="79">
        <f>F129/E129</f>
        <v>1</v>
      </c>
      <c r="H129" s="82">
        <v>39</v>
      </c>
      <c r="I129" s="80">
        <v>28</v>
      </c>
      <c r="J129" s="79">
        <f>I129/H129</f>
        <v>0.71794871794871795</v>
      </c>
      <c r="K129" s="82">
        <v>26</v>
      </c>
      <c r="L129" s="80">
        <v>20</v>
      </c>
      <c r="M129" s="79"/>
      <c r="N129" s="77">
        <v>3</v>
      </c>
      <c r="O129" s="80">
        <v>3</v>
      </c>
      <c r="P129" s="81"/>
    </row>
    <row r="130" spans="1:16" x14ac:dyDescent="0.25">
      <c r="A130" s="36" t="s">
        <v>85</v>
      </c>
      <c r="B130" s="77"/>
      <c r="C130" s="80"/>
      <c r="D130" s="79"/>
      <c r="E130" s="77">
        <v>16</v>
      </c>
      <c r="F130" s="80">
        <v>10</v>
      </c>
      <c r="G130" s="79">
        <f>F130/E130</f>
        <v>0.625</v>
      </c>
      <c r="H130" s="77">
        <v>122</v>
      </c>
      <c r="I130" s="80">
        <v>94</v>
      </c>
      <c r="J130" s="79">
        <f>I130/H130</f>
        <v>0.77049180327868849</v>
      </c>
      <c r="K130" s="77">
        <v>64</v>
      </c>
      <c r="L130" s="80">
        <v>53</v>
      </c>
      <c r="M130" s="79"/>
      <c r="N130" s="77">
        <v>8</v>
      </c>
      <c r="O130" s="80">
        <v>8</v>
      </c>
      <c r="P130" s="81"/>
    </row>
    <row r="131" spans="1:16" x14ac:dyDescent="0.25">
      <c r="A131" s="36" t="s">
        <v>86</v>
      </c>
      <c r="B131" s="82">
        <v>1</v>
      </c>
      <c r="C131" s="80">
        <v>1</v>
      </c>
      <c r="D131" s="83">
        <f>C131/B131</f>
        <v>1</v>
      </c>
      <c r="E131" s="82">
        <v>18</v>
      </c>
      <c r="F131" s="80">
        <v>12</v>
      </c>
      <c r="G131" s="79">
        <f>F131/E131</f>
        <v>0.66666666666666663</v>
      </c>
      <c r="H131" s="82">
        <v>40</v>
      </c>
      <c r="I131" s="80">
        <v>38</v>
      </c>
      <c r="J131" s="79">
        <f>I131/H131</f>
        <v>0.95</v>
      </c>
      <c r="K131" s="82">
        <v>8</v>
      </c>
      <c r="L131" s="80">
        <v>6</v>
      </c>
      <c r="M131" s="79"/>
      <c r="N131" s="82">
        <v>2</v>
      </c>
      <c r="O131" s="80">
        <v>2</v>
      </c>
      <c r="P131" s="81"/>
    </row>
    <row r="132" spans="1:16" x14ac:dyDescent="0.25">
      <c r="A132" s="36" t="s">
        <v>87</v>
      </c>
      <c r="B132" s="77"/>
      <c r="C132" s="80"/>
      <c r="D132" s="83"/>
      <c r="E132" s="77"/>
      <c r="F132" s="80"/>
      <c r="G132" s="79"/>
      <c r="H132" s="77"/>
      <c r="I132" s="80"/>
      <c r="J132" s="79"/>
      <c r="K132" s="77"/>
      <c r="L132" s="80"/>
      <c r="M132" s="79"/>
      <c r="N132" s="77">
        <v>1</v>
      </c>
      <c r="O132" s="80">
        <v>0</v>
      </c>
      <c r="P132" s="81"/>
    </row>
    <row r="133" spans="1:16" x14ac:dyDescent="0.25">
      <c r="A133" s="44" t="s">
        <v>12</v>
      </c>
      <c r="B133" s="87">
        <f>SUBTOTAL(109,B128:B132)</f>
        <v>1</v>
      </c>
      <c r="C133" s="111">
        <f t="shared" ref="C133:P133" si="5">SUBTOTAL(109,C128:C132)</f>
        <v>1</v>
      </c>
      <c r="D133" s="113">
        <f>C133/B133</f>
        <v>1</v>
      </c>
      <c r="E133" s="87">
        <f t="shared" si="5"/>
        <v>38</v>
      </c>
      <c r="F133" s="111">
        <f t="shared" si="5"/>
        <v>24</v>
      </c>
      <c r="G133" s="114">
        <f>F133/E133</f>
        <v>0.63157894736842102</v>
      </c>
      <c r="H133" s="87">
        <f t="shared" si="5"/>
        <v>207</v>
      </c>
      <c r="I133" s="111">
        <f t="shared" si="5"/>
        <v>163</v>
      </c>
      <c r="J133" s="114">
        <f>I133/H133</f>
        <v>0.7874396135265701</v>
      </c>
      <c r="K133" s="87">
        <f t="shared" si="5"/>
        <v>104</v>
      </c>
      <c r="L133" s="111">
        <f t="shared" si="5"/>
        <v>80</v>
      </c>
      <c r="M133" s="87">
        <f t="shared" si="5"/>
        <v>0</v>
      </c>
      <c r="N133" s="87">
        <f t="shared" si="5"/>
        <v>15</v>
      </c>
      <c r="O133" s="111">
        <f t="shared" si="5"/>
        <v>13</v>
      </c>
      <c r="P133" s="115">
        <f t="shared" si="5"/>
        <v>0</v>
      </c>
    </row>
    <row r="136" spans="1:16" x14ac:dyDescent="0.25">
      <c r="A136" s="69" t="s">
        <v>91</v>
      </c>
      <c r="B136" s="70" t="s">
        <v>68</v>
      </c>
      <c r="C136" s="70"/>
      <c r="D136" s="70"/>
      <c r="E136" s="93" t="s">
        <v>69</v>
      </c>
      <c r="F136" s="93"/>
      <c r="G136" s="93"/>
      <c r="H136" s="72" t="s">
        <v>70</v>
      </c>
      <c r="I136" s="72"/>
      <c r="J136" s="72"/>
    </row>
    <row r="137" spans="1:16" x14ac:dyDescent="0.25">
      <c r="A137" s="60" t="s">
        <v>39</v>
      </c>
      <c r="B137" s="14" t="s">
        <v>4</v>
      </c>
      <c r="C137" s="14" t="s">
        <v>5</v>
      </c>
      <c r="D137" s="14" t="s">
        <v>6</v>
      </c>
      <c r="E137" s="75" t="s">
        <v>40</v>
      </c>
      <c r="F137" s="75" t="s">
        <v>59</v>
      </c>
      <c r="G137" s="75" t="s">
        <v>60</v>
      </c>
      <c r="H137" s="75" t="s">
        <v>61</v>
      </c>
      <c r="I137" s="75" t="s">
        <v>62</v>
      </c>
      <c r="J137" s="76" t="s">
        <v>43</v>
      </c>
    </row>
    <row r="138" spans="1:16" x14ac:dyDescent="0.25">
      <c r="A138" s="36" t="s">
        <v>78</v>
      </c>
      <c r="B138" s="77">
        <v>3</v>
      </c>
      <c r="C138" s="80">
        <v>3</v>
      </c>
      <c r="D138" s="79">
        <f>Tabla71313279779819[[#This Row],[mulleres]]/Tabla71313279779819[[#This Row],[Total]]</f>
        <v>1</v>
      </c>
      <c r="E138" s="77"/>
      <c r="F138" s="80"/>
      <c r="G138" s="79"/>
      <c r="H138" s="77">
        <v>55</v>
      </c>
      <c r="I138" s="80">
        <v>27</v>
      </c>
      <c r="J138" s="81">
        <f>Tabla71313279779819[[#This Row],[mulleres  ]]/Tabla71313279779819[[#This Row],[Total   ]]</f>
        <v>0.49090909090909091</v>
      </c>
    </row>
    <row r="139" spans="1:16" x14ac:dyDescent="0.25">
      <c r="A139" s="36" t="s">
        <v>79</v>
      </c>
      <c r="B139" s="77">
        <v>3</v>
      </c>
      <c r="C139" s="80">
        <v>2</v>
      </c>
      <c r="D139" s="79">
        <f>Tabla71313279779819[[#This Row],[mulleres]]/Tabla71313279779819[[#This Row],[Total]]</f>
        <v>0.66666666666666663</v>
      </c>
      <c r="E139" s="77"/>
      <c r="F139" s="80"/>
      <c r="G139" s="79"/>
      <c r="H139" s="77">
        <v>9</v>
      </c>
      <c r="I139" s="80">
        <v>6</v>
      </c>
      <c r="J139" s="81">
        <f>Tabla71313279779819[[#This Row],[mulleres  ]]/Tabla71313279779819[[#This Row],[Total   ]]</f>
        <v>0.66666666666666663</v>
      </c>
    </row>
    <row r="140" spans="1:16" x14ac:dyDescent="0.25">
      <c r="A140" s="36" t="s">
        <v>80</v>
      </c>
      <c r="B140" s="77">
        <v>24</v>
      </c>
      <c r="C140" s="80">
        <v>11</v>
      </c>
      <c r="D140" s="79">
        <f>Tabla71313279779819[[#This Row],[mulleres]]/Tabla71313279779819[[#This Row],[Total]]</f>
        <v>0.45833333333333331</v>
      </c>
      <c r="E140" s="77">
        <v>25</v>
      </c>
      <c r="F140" s="80">
        <v>7</v>
      </c>
      <c r="G140" s="79">
        <f>Tabla71313279779819[[#This Row],[mulleres ]]/Tabla71313279779819[[#This Row],[Total ]]</f>
        <v>0.28000000000000003</v>
      </c>
      <c r="H140" s="77">
        <v>94</v>
      </c>
      <c r="I140" s="80">
        <v>32</v>
      </c>
      <c r="J140" s="81">
        <f>Tabla71313279779819[[#This Row],[mulleres  ]]/Tabla71313279779819[[#This Row],[Total   ]]</f>
        <v>0.34042553191489361</v>
      </c>
    </row>
    <row r="141" spans="1:16" x14ac:dyDescent="0.25">
      <c r="A141" s="36" t="s">
        <v>81</v>
      </c>
      <c r="B141" s="77">
        <v>16</v>
      </c>
      <c r="C141" s="80">
        <v>4</v>
      </c>
      <c r="D141" s="79">
        <f>Tabla71313279779819[[#This Row],[mulleres]]/Tabla71313279779819[[#This Row],[Total]]</f>
        <v>0.25</v>
      </c>
      <c r="E141" s="77">
        <v>17</v>
      </c>
      <c r="F141" s="80">
        <v>5</v>
      </c>
      <c r="G141" s="79">
        <f>Tabla71313279779819[[#This Row],[mulleres ]]/Tabla71313279779819[[#This Row],[Total ]]</f>
        <v>0.29411764705882354</v>
      </c>
      <c r="H141" s="77">
        <v>69</v>
      </c>
      <c r="I141" s="80">
        <v>32</v>
      </c>
      <c r="J141" s="81">
        <f>Tabla71313279779819[[#This Row],[mulleres  ]]/Tabla71313279779819[[#This Row],[Total   ]]</f>
        <v>0.46376811594202899</v>
      </c>
    </row>
    <row r="142" spans="1:16" x14ac:dyDescent="0.25">
      <c r="A142" s="44" t="s">
        <v>12</v>
      </c>
      <c r="B142" s="87">
        <f>SUBTOTAL(109,B138:B141)</f>
        <v>46</v>
      </c>
      <c r="C142" s="111">
        <f>SUBTOTAL(109,C138:C141)</f>
        <v>20</v>
      </c>
      <c r="D142" s="79">
        <f>Tabla71313279779819[[#This Row],[mulleres]]/Tabla71313279779819[[#This Row],[Total]]</f>
        <v>0.43478260869565216</v>
      </c>
      <c r="E142" s="87">
        <f>SUBTOTAL(109,E138:E141)</f>
        <v>42</v>
      </c>
      <c r="F142" s="111">
        <f>SUBTOTAL(109,F138:F141)</f>
        <v>12</v>
      </c>
      <c r="G142" s="79">
        <f>Tabla71313279779819[[#This Row],[mulleres ]]/Tabla71313279779819[[#This Row],[Total ]]</f>
        <v>0.2857142857142857</v>
      </c>
      <c r="H142" s="87">
        <f>SUBTOTAL(109,H138:H141)</f>
        <v>227</v>
      </c>
      <c r="I142" s="111">
        <f>SUBTOTAL(109,I138:I141)</f>
        <v>97</v>
      </c>
      <c r="J142" s="81">
        <f>Tabla71313279779819[[#This Row],[mulleres  ]]/Tabla71313279779819[[#This Row],[Total   ]]</f>
        <v>0.42731277533039647</v>
      </c>
    </row>
    <row r="145" spans="1:10" ht="30" x14ac:dyDescent="0.25">
      <c r="A145" s="112" t="s">
        <v>92</v>
      </c>
      <c r="B145" s="70" t="s">
        <v>68</v>
      </c>
      <c r="C145" s="70"/>
      <c r="D145" s="70"/>
      <c r="E145" s="93" t="s">
        <v>69</v>
      </c>
      <c r="F145" s="93"/>
      <c r="G145" s="93"/>
      <c r="H145" s="72" t="s">
        <v>70</v>
      </c>
      <c r="I145" s="72"/>
      <c r="J145" s="72"/>
    </row>
    <row r="146" spans="1:10" x14ac:dyDescent="0.25">
      <c r="A146" s="60" t="s">
        <v>39</v>
      </c>
      <c r="B146" s="14" t="s">
        <v>4</v>
      </c>
      <c r="C146" s="14" t="s">
        <v>5</v>
      </c>
      <c r="D146" s="14" t="s">
        <v>6</v>
      </c>
      <c r="E146" s="75" t="s">
        <v>40</v>
      </c>
      <c r="F146" s="75" t="s">
        <v>59</v>
      </c>
      <c r="G146" s="75" t="s">
        <v>60</v>
      </c>
      <c r="H146" s="75" t="s">
        <v>61</v>
      </c>
      <c r="I146" s="75" t="s">
        <v>62</v>
      </c>
      <c r="J146" s="76" t="s">
        <v>43</v>
      </c>
    </row>
    <row r="147" spans="1:10" x14ac:dyDescent="0.25">
      <c r="A147" s="36" t="s">
        <v>83</v>
      </c>
      <c r="B147" s="77"/>
      <c r="C147" s="80"/>
      <c r="D147" s="79"/>
      <c r="E147" s="77"/>
      <c r="F147" s="80"/>
      <c r="G147" s="79"/>
      <c r="H147" s="77">
        <v>16</v>
      </c>
      <c r="I147" s="80">
        <v>5</v>
      </c>
      <c r="J147" s="81">
        <f>Tabla71313279779880020[[#This Row],[mulleres  ]]/Tabla71313279779880020[[#This Row],[Total   ]]</f>
        <v>0.3125</v>
      </c>
    </row>
    <row r="148" spans="1:10" x14ac:dyDescent="0.25">
      <c r="A148" s="36" t="s">
        <v>84</v>
      </c>
      <c r="B148" s="77">
        <v>14</v>
      </c>
      <c r="C148" s="80">
        <v>11</v>
      </c>
      <c r="D148" s="79">
        <f>Tabla71313279779880020[[#This Row],[mulleres]]/Tabla71313279779880020[[#This Row],[Total]]</f>
        <v>0.7857142857142857</v>
      </c>
      <c r="E148" s="82">
        <v>9</v>
      </c>
      <c r="F148" s="80">
        <v>6</v>
      </c>
      <c r="G148" s="79">
        <f>Tabla71313279779880020[[#This Row],[mulleres ]]/Tabla71313279779880020[[#This Row],[Total ]]</f>
        <v>0.66666666666666663</v>
      </c>
      <c r="H148" s="82">
        <v>46</v>
      </c>
      <c r="I148" s="80">
        <v>35</v>
      </c>
      <c r="J148" s="81">
        <f>Tabla71313279779880020[[#This Row],[mulleres  ]]/Tabla71313279779880020[[#This Row],[Total   ]]</f>
        <v>0.76086956521739135</v>
      </c>
    </row>
    <row r="149" spans="1:10" x14ac:dyDescent="0.25">
      <c r="A149" s="36" t="s">
        <v>85</v>
      </c>
      <c r="B149" s="77">
        <v>35</v>
      </c>
      <c r="C149" s="80">
        <v>31</v>
      </c>
      <c r="D149" s="79">
        <f>Tabla71313279779880020[[#This Row],[mulleres]]/Tabla71313279779880020[[#This Row],[Total]]</f>
        <v>0.88571428571428568</v>
      </c>
      <c r="E149" s="77">
        <v>26</v>
      </c>
      <c r="F149" s="80">
        <v>20</v>
      </c>
      <c r="G149" s="79">
        <f>Tabla71313279779880020[[#This Row],[mulleres ]]/Tabla71313279779880020[[#This Row],[Total ]]</f>
        <v>0.76923076923076927</v>
      </c>
      <c r="H149" s="77">
        <v>149</v>
      </c>
      <c r="I149" s="80">
        <v>114</v>
      </c>
      <c r="J149" s="81">
        <f>Tabla71313279779880020[[#This Row],[mulleres  ]]/Tabla71313279779880020[[#This Row],[Total   ]]</f>
        <v>0.7651006711409396</v>
      </c>
    </row>
    <row r="150" spans="1:10" x14ac:dyDescent="0.25">
      <c r="A150" s="36" t="s">
        <v>86</v>
      </c>
      <c r="B150" s="82">
        <v>5</v>
      </c>
      <c r="C150" s="80">
        <v>3</v>
      </c>
      <c r="D150" s="79">
        <f>Tabla71313279779880020[[#This Row],[mulleres]]/Tabla71313279779880020[[#This Row],[Total]]</f>
        <v>0.6</v>
      </c>
      <c r="E150" s="82">
        <v>2</v>
      </c>
      <c r="F150" s="80">
        <v>1</v>
      </c>
      <c r="G150" s="79">
        <f>Tabla71313279779880020[[#This Row],[mulleres ]]/Tabla71313279779880020[[#This Row],[Total ]]</f>
        <v>0.5</v>
      </c>
      <c r="H150" s="82">
        <v>62</v>
      </c>
      <c r="I150" s="80">
        <v>55</v>
      </c>
      <c r="J150" s="81">
        <f>Tabla71313279779880020[[#This Row],[mulleres  ]]/Tabla71313279779880020[[#This Row],[Total   ]]</f>
        <v>0.88709677419354838</v>
      </c>
    </row>
    <row r="151" spans="1:10" x14ac:dyDescent="0.25">
      <c r="A151" s="36" t="s">
        <v>87</v>
      </c>
      <c r="B151" s="77"/>
      <c r="C151" s="80"/>
      <c r="D151" s="79"/>
      <c r="E151" s="77">
        <v>1</v>
      </c>
      <c r="F151" s="80"/>
      <c r="G151" s="79">
        <f>Tabla71313279779880020[[#This Row],[mulleres ]]/Tabla71313279779880020[[#This Row],[Total ]]</f>
        <v>0</v>
      </c>
      <c r="H151" s="77"/>
      <c r="I151" s="80"/>
      <c r="J151" s="81"/>
    </row>
    <row r="152" spans="1:10" x14ac:dyDescent="0.25">
      <c r="A152" s="44" t="s">
        <v>12</v>
      </c>
      <c r="B152" s="87">
        <f>SUBTOTAL(109,B147:B151)</f>
        <v>54</v>
      </c>
      <c r="C152" s="111">
        <f>SUBTOTAL(109,C147:C151)</f>
        <v>45</v>
      </c>
      <c r="D152" s="79">
        <f>Tabla71313279779880020[[#This Row],[mulleres]]/Tabla71313279779880020[[#This Row],[Total]]</f>
        <v>0.83333333333333337</v>
      </c>
      <c r="E152" s="87">
        <f>SUBTOTAL(109,E147:E151)</f>
        <v>38</v>
      </c>
      <c r="F152" s="111">
        <f>SUM(F147:F151)</f>
        <v>27</v>
      </c>
      <c r="G152" s="79">
        <f>Tabla71313279779880020[[#This Row],[mulleres ]]/Tabla71313279779880020[[#This Row],[Total ]]</f>
        <v>0.71052631578947367</v>
      </c>
      <c r="H152" s="87">
        <f>SUM(H147:H151)</f>
        <v>273</v>
      </c>
      <c r="I152" s="116">
        <f>SUM(I147:I151)</f>
        <v>209</v>
      </c>
      <c r="J152" s="81">
        <f>Tabla71313279779880020[[#This Row],[mulleres  ]]/Tabla71313279779880020[[#This Row],[Total   ]]</f>
        <v>0.76556776556776551</v>
      </c>
    </row>
    <row r="157" spans="1:10" ht="21" customHeight="1" x14ac:dyDescent="0.25"/>
    <row r="158" spans="1:10" ht="37.5" x14ac:dyDescent="0.25">
      <c r="A158" s="32" t="s">
        <v>93</v>
      </c>
    </row>
    <row r="160" spans="1:10" ht="33.75" x14ac:dyDescent="0.25">
      <c r="A160" s="117" t="s">
        <v>94</v>
      </c>
      <c r="B160" s="118" t="s">
        <v>4</v>
      </c>
      <c r="C160" s="118" t="s">
        <v>6</v>
      </c>
      <c r="D160" s="119" t="s">
        <v>7</v>
      </c>
      <c r="E160" s="119" t="s">
        <v>95</v>
      </c>
    </row>
    <row r="161" spans="1:5" x14ac:dyDescent="0.25">
      <c r="A161" s="120" t="s">
        <v>96</v>
      </c>
      <c r="B161" s="121">
        <v>266</v>
      </c>
      <c r="C161" s="122">
        <v>0.59398496240601506</v>
      </c>
      <c r="D161" s="123">
        <v>15</v>
      </c>
      <c r="E161" s="124">
        <v>5.6390977443609019E-2</v>
      </c>
    </row>
    <row r="162" spans="1:5" x14ac:dyDescent="0.25">
      <c r="A162" s="120" t="s">
        <v>97</v>
      </c>
      <c r="B162" s="121">
        <v>493</v>
      </c>
      <c r="C162" s="122">
        <v>0.50912778904665312</v>
      </c>
      <c r="D162" s="123">
        <v>21</v>
      </c>
      <c r="E162" s="124">
        <v>4.2596348884381338E-2</v>
      </c>
    </row>
    <row r="163" spans="1:5" x14ac:dyDescent="0.25">
      <c r="A163" s="120" t="s">
        <v>98</v>
      </c>
      <c r="B163" s="121">
        <v>95</v>
      </c>
      <c r="C163" s="122">
        <v>0.56000000000000005</v>
      </c>
      <c r="D163" s="123">
        <v>3</v>
      </c>
      <c r="E163" s="124">
        <v>3.1578947368421054E-2</v>
      </c>
    </row>
    <row r="164" spans="1:5" x14ac:dyDescent="0.25">
      <c r="A164" s="120" t="s">
        <v>99</v>
      </c>
      <c r="B164" s="120">
        <v>23</v>
      </c>
      <c r="C164" s="122">
        <v>0.43478260869565216</v>
      </c>
      <c r="D164" s="123">
        <v>1</v>
      </c>
      <c r="E164" s="124">
        <v>4.3478260869565216E-2</v>
      </c>
    </row>
    <row r="165" spans="1:5" x14ac:dyDescent="0.25">
      <c r="A165" s="125" t="s">
        <v>12</v>
      </c>
      <c r="B165" s="126">
        <f>SUBTOTAL(109,B161:B164)</f>
        <v>877</v>
      </c>
      <c r="C165" s="127">
        <v>4.5610034207525657E-2</v>
      </c>
      <c r="D165" s="123">
        <f>SUBTOTAL(109,D161:D164)</f>
        <v>40</v>
      </c>
      <c r="E165" s="124">
        <v>4.5610034207525657E-2</v>
      </c>
    </row>
  </sheetData>
  <mergeCells count="31">
    <mergeCell ref="B136:D136"/>
    <mergeCell ref="E136:G136"/>
    <mergeCell ref="H136:J136"/>
    <mergeCell ref="B145:D145"/>
    <mergeCell ref="E145:G145"/>
    <mergeCell ref="H145:J145"/>
    <mergeCell ref="K118:M118"/>
    <mergeCell ref="N118:P118"/>
    <mergeCell ref="B126:D126"/>
    <mergeCell ref="E126:G126"/>
    <mergeCell ref="H126:J126"/>
    <mergeCell ref="K126:M126"/>
    <mergeCell ref="N126:P126"/>
    <mergeCell ref="B69:D69"/>
    <mergeCell ref="E69:G69"/>
    <mergeCell ref="H69:J69"/>
    <mergeCell ref="B118:D118"/>
    <mergeCell ref="E118:G118"/>
    <mergeCell ref="H118:J118"/>
    <mergeCell ref="N34:P34"/>
    <mergeCell ref="B51:D51"/>
    <mergeCell ref="E51:G51"/>
    <mergeCell ref="H51:J51"/>
    <mergeCell ref="K51:M51"/>
    <mergeCell ref="N51:P51"/>
    <mergeCell ref="I1:K1"/>
    <mergeCell ref="A3:F3"/>
    <mergeCell ref="B34:D34"/>
    <mergeCell ref="E34:G34"/>
    <mergeCell ref="H34:J34"/>
    <mergeCell ref="K34:M34"/>
  </mergeCells>
  <conditionalFormatting sqref="F36:F41 F43:F48 C36:C41 C44:C48 C110 F130:F132 F128 L129 I128:I132">
    <cfRule type="containsBlanks" dxfId="236" priority="171" stopIfTrue="1">
      <formula>LEN(TRIM(C36))=0</formula>
    </cfRule>
  </conditionalFormatting>
  <conditionalFormatting sqref="E6:F8">
    <cfRule type="containsBlanks" dxfId="235" priority="170" stopIfTrue="1">
      <formula>LEN(TRIM(E6))=0</formula>
    </cfRule>
  </conditionalFormatting>
  <conditionalFormatting sqref="C102">
    <cfRule type="containsBlanks" dxfId="234" priority="168" stopIfTrue="1">
      <formula>LEN(TRIM(C102))=0</formula>
    </cfRule>
  </conditionalFormatting>
  <conditionalFormatting sqref="F42">
    <cfRule type="containsBlanks" dxfId="233" priority="161" stopIfTrue="1">
      <formula>LEN(TRIM(F42))=0</formula>
    </cfRule>
  </conditionalFormatting>
  <conditionalFormatting sqref="I44:I48 I36:I41">
    <cfRule type="containsBlanks" dxfId="232" priority="158" stopIfTrue="1">
      <formula>LEN(TRIM(I36))=0</formula>
    </cfRule>
  </conditionalFormatting>
  <conditionalFormatting sqref="I43">
    <cfRule type="containsBlanks" dxfId="231" priority="156" stopIfTrue="1">
      <formula>LEN(TRIM(I43))=0</formula>
    </cfRule>
  </conditionalFormatting>
  <conditionalFormatting sqref="I42">
    <cfRule type="containsBlanks" dxfId="230" priority="154" stopIfTrue="1">
      <formula>LEN(TRIM(I42))=0</formula>
    </cfRule>
  </conditionalFormatting>
  <conditionalFormatting sqref="C42:C43">
    <cfRule type="containsBlanks" dxfId="229" priority="144" stopIfTrue="1">
      <formula>LEN(TRIM(C42))=0</formula>
    </cfRule>
  </conditionalFormatting>
  <conditionalFormatting sqref="D161:D165">
    <cfRule type="containsBlanks" dxfId="228" priority="141" stopIfTrue="1">
      <formula>LEN(TRIM(D161))=0</formula>
    </cfRule>
  </conditionalFormatting>
  <conditionalFormatting sqref="E161:E165">
    <cfRule type="containsBlanks" dxfId="227" priority="140" stopIfTrue="1">
      <formula>LEN(TRIM(E161))=0</formula>
    </cfRule>
  </conditionalFormatting>
  <conditionalFormatting sqref="C49">
    <cfRule type="containsBlanks" dxfId="226" priority="124" stopIfTrue="1">
      <formula>LEN(TRIM(C49))=0</formula>
    </cfRule>
  </conditionalFormatting>
  <conditionalFormatting sqref="F49">
    <cfRule type="containsBlanks" dxfId="225" priority="122" stopIfTrue="1">
      <formula>LEN(TRIM(F49))=0</formula>
    </cfRule>
  </conditionalFormatting>
  <conditionalFormatting sqref="I49">
    <cfRule type="containsBlanks" dxfId="224" priority="120" stopIfTrue="1">
      <formula>LEN(TRIM(I49))=0</formula>
    </cfRule>
  </conditionalFormatting>
  <conditionalFormatting sqref="L49">
    <cfRule type="containsBlanks" dxfId="223" priority="118" stopIfTrue="1">
      <formula>LEN(TRIM(L49))=0</formula>
    </cfRule>
  </conditionalFormatting>
  <conditionalFormatting sqref="O49">
    <cfRule type="containsBlanks" dxfId="222" priority="116" stopIfTrue="1">
      <formula>LEN(TRIM(O49))=0</formula>
    </cfRule>
  </conditionalFormatting>
  <conditionalFormatting sqref="F53:F58 F60:F65 C53:C58 C61:C65">
    <cfRule type="containsBlanks" dxfId="221" priority="108" stopIfTrue="1">
      <formula>LEN(TRIM(C53))=0</formula>
    </cfRule>
  </conditionalFormatting>
  <conditionalFormatting sqref="I61:I65 I53:I58">
    <cfRule type="containsBlanks" dxfId="220" priority="104" stopIfTrue="1">
      <formula>LEN(TRIM(I53))=0</formula>
    </cfRule>
  </conditionalFormatting>
  <conditionalFormatting sqref="I60">
    <cfRule type="containsBlanks" dxfId="219" priority="103" stopIfTrue="1">
      <formula>LEN(TRIM(I60))=0</formula>
    </cfRule>
  </conditionalFormatting>
  <conditionalFormatting sqref="I59">
    <cfRule type="containsBlanks" dxfId="218" priority="102" stopIfTrue="1">
      <formula>LEN(TRIM(I59))=0</formula>
    </cfRule>
  </conditionalFormatting>
  <conditionalFormatting sqref="C59:C60">
    <cfRule type="containsBlanks" dxfId="217" priority="100" stopIfTrue="1">
      <formula>LEN(TRIM(C59))=0</formula>
    </cfRule>
  </conditionalFormatting>
  <conditionalFormatting sqref="C66">
    <cfRule type="containsBlanks" dxfId="216" priority="91" stopIfTrue="1">
      <formula>LEN(TRIM(C66))=0</formula>
    </cfRule>
  </conditionalFormatting>
  <conditionalFormatting sqref="F66">
    <cfRule type="containsBlanks" dxfId="215" priority="89" stopIfTrue="1">
      <formula>LEN(TRIM(F66))=0</formula>
    </cfRule>
  </conditionalFormatting>
  <conditionalFormatting sqref="I66">
    <cfRule type="containsBlanks" dxfId="214" priority="88" stopIfTrue="1">
      <formula>LEN(TRIM(I66))=0</formula>
    </cfRule>
  </conditionalFormatting>
  <conditionalFormatting sqref="L66">
    <cfRule type="containsBlanks" dxfId="213" priority="86" stopIfTrue="1">
      <formula>LEN(TRIM(L66))=0</formula>
    </cfRule>
  </conditionalFormatting>
  <conditionalFormatting sqref="O66">
    <cfRule type="containsBlanks" dxfId="212" priority="84" stopIfTrue="1">
      <formula>LEN(TRIM(O66))=0</formula>
    </cfRule>
  </conditionalFormatting>
  <conditionalFormatting sqref="F59">
    <cfRule type="containsBlanks" dxfId="211" priority="78" stopIfTrue="1">
      <formula>LEN(TRIM(F59))=0</formula>
    </cfRule>
  </conditionalFormatting>
  <conditionalFormatting sqref="F120:F123">
    <cfRule type="containsBlanks" dxfId="210" priority="76" stopIfTrue="1">
      <formula>LEN(TRIM(F120))=0</formula>
    </cfRule>
  </conditionalFormatting>
  <conditionalFormatting sqref="I120:I123">
    <cfRule type="containsBlanks" dxfId="209" priority="74" stopIfTrue="1">
      <formula>LEN(TRIM(I120))=0</formula>
    </cfRule>
  </conditionalFormatting>
  <conditionalFormatting sqref="O124">
    <cfRule type="containsBlanks" dxfId="208" priority="72" stopIfTrue="1">
      <formula>LEN(TRIM(O124))=0</formula>
    </cfRule>
  </conditionalFormatting>
  <conditionalFormatting sqref="F124">
    <cfRule type="containsBlanks" dxfId="207" priority="59" stopIfTrue="1">
      <formula>LEN(TRIM(F124))=0</formula>
    </cfRule>
  </conditionalFormatting>
  <conditionalFormatting sqref="F133">
    <cfRule type="containsBlanks" dxfId="206" priority="57" stopIfTrue="1">
      <formula>LEN(TRIM(F133))=0</formula>
    </cfRule>
  </conditionalFormatting>
  <conditionalFormatting sqref="I133">
    <cfRule type="containsBlanks" dxfId="205" priority="55" stopIfTrue="1">
      <formula>LEN(TRIM(I133))=0</formula>
    </cfRule>
  </conditionalFormatting>
  <conditionalFormatting sqref="L133">
    <cfRule type="containsBlanks" dxfId="204" priority="53" stopIfTrue="1">
      <formula>LEN(TRIM(L133))=0</formula>
    </cfRule>
  </conditionalFormatting>
  <conditionalFormatting sqref="O133">
    <cfRule type="containsBlanks" dxfId="203" priority="51" stopIfTrue="1">
      <formula>LEN(TRIM(O133))=0</formula>
    </cfRule>
  </conditionalFormatting>
  <conditionalFormatting sqref="L124">
    <cfRule type="containsBlanks" dxfId="202" priority="49" stopIfTrue="1">
      <formula>LEN(TRIM(L124))=0</formula>
    </cfRule>
  </conditionalFormatting>
  <conditionalFormatting sqref="L120:L123">
    <cfRule type="containsBlanks" dxfId="201" priority="47" stopIfTrue="1">
      <formula>LEN(TRIM(L120))=0</formula>
    </cfRule>
  </conditionalFormatting>
  <conditionalFormatting sqref="I124">
    <cfRule type="containsBlanks" dxfId="200" priority="45" stopIfTrue="1">
      <formula>LEN(TRIM(I124))=0</formula>
    </cfRule>
  </conditionalFormatting>
  <conditionalFormatting sqref="C120:C124">
    <cfRule type="containsBlanks" dxfId="199" priority="43" stopIfTrue="1">
      <formula>LEN(TRIM(C120))=0</formula>
    </cfRule>
  </conditionalFormatting>
  <conditionalFormatting sqref="C128:C133">
    <cfRule type="containsBlanks" dxfId="198" priority="41" stopIfTrue="1">
      <formula>LEN(TRIM(C128))=0</formula>
    </cfRule>
  </conditionalFormatting>
  <conditionalFormatting sqref="B92:B95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{6D0F73FE-368F-4D7F-AA12-3144BE9A501A}</x14:id>
        </ext>
      </extLst>
    </cfRule>
  </conditionalFormatting>
  <conditionalFormatting sqref="B98:B102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{71D977DB-42A6-4516-A6FE-CE489368A011}</x14:id>
        </ext>
      </extLst>
    </cfRule>
  </conditionalFormatting>
  <conditionalFormatting sqref="C92:C95 F128 F130:F132 I128:I132 L129">
    <cfRule type="dataBar" priority="16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{E74139D1-8009-41F8-A279-FE3F7A297D16}</x14:id>
        </ext>
      </extLst>
    </cfRule>
  </conditionalFormatting>
  <conditionalFormatting sqref="C98:C102">
    <cfRule type="dataBar" priority="16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{D410FE23-89A9-405E-9CB7-A25EE87C4E27}</x14:id>
        </ext>
      </extLst>
    </cfRule>
  </conditionalFormatting>
  <conditionalFormatting sqref="B92:B95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{34327BA5-CAF5-423C-A027-9FE33A7FD16B}</x14:id>
        </ext>
      </extLst>
    </cfRule>
  </conditionalFormatting>
  <conditionalFormatting sqref="D19:D32">
    <cfRule type="dataBar" priority="16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{9F4763BD-0B38-4DF4-8336-0B7EFEF6493D}</x14:id>
        </ext>
      </extLst>
    </cfRule>
  </conditionalFormatting>
  <conditionalFormatting sqref="F36:F41 C36:C41 C44:C48 F43:F48">
    <cfRule type="dataBar" priority="17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{792038AC-6C41-4999-AF7C-88213486436D}</x14:id>
        </ext>
      </extLst>
    </cfRule>
  </conditionalFormatting>
  <conditionalFormatting sqref="F42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{079482EA-333C-4671-9626-6FF0195144C9}</x14:id>
        </ext>
      </extLst>
    </cfRule>
  </conditionalFormatting>
  <conditionalFormatting sqref="O36:O45 O47:O48">
    <cfRule type="dataBar" priority="17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{1FD70878-BABD-4A10-8BC5-70BE7CB2BD85}</x14:id>
        </ext>
      </extLst>
    </cfRule>
  </conditionalFormatting>
  <conditionalFormatting sqref="L36:L45">
    <cfRule type="dataBar" priority="160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{22251967-9960-48BF-BEAB-2BE381D90C2B}</x14:id>
        </ext>
      </extLst>
    </cfRule>
  </conditionalFormatting>
  <conditionalFormatting sqref="I44:I48 I36:I41">
    <cfRule type="dataBar" priority="15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{4F14C4D0-66C7-4DAE-81B4-91E2D8A6D310}</x14:id>
        </ext>
      </extLst>
    </cfRule>
  </conditionalFormatting>
  <conditionalFormatting sqref="I43">
    <cfRule type="dataBar" priority="1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{05D83EB0-910B-49DE-BF0D-62F780399D30}</x14:id>
        </ext>
      </extLst>
    </cfRule>
  </conditionalFormatting>
  <conditionalFormatting sqref="I42">
    <cfRule type="dataBar" priority="1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{97464758-A4A9-461E-A4D0-92CF119A1474}</x14:id>
        </ext>
      </extLst>
    </cfRule>
  </conditionalFormatting>
  <conditionalFormatting sqref="D6:D8">
    <cfRule type="dataBar" priority="15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{F8280922-AC02-4A94-9E9B-375EE1ED242F}</x14:id>
        </ext>
      </extLst>
    </cfRule>
  </conditionalFormatting>
  <conditionalFormatting sqref="D92:D95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{8EC40405-132E-4DB3-AD5E-D557B6887456}</x14:id>
        </ext>
      </extLst>
    </cfRule>
  </conditionalFormatting>
  <conditionalFormatting sqref="D92:D95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{86E95248-4698-4919-BC89-4D0EEE29A462}</x14:id>
        </ext>
      </extLst>
    </cfRule>
  </conditionalFormatting>
  <conditionalFormatting sqref="B6:B8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{ACA33B94-2D67-4803-A734-55FAB1CB0A0F}</x14:id>
        </ext>
      </extLst>
    </cfRule>
  </conditionalFormatting>
  <conditionalFormatting sqref="B6:B8">
    <cfRule type="dataBar" priority="149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{6E57A9D3-B7CE-41A5-ADCB-51A2C92125D8}</x14:id>
        </ext>
      </extLst>
    </cfRule>
  </conditionalFormatting>
  <conditionalFormatting sqref="C6:C8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{0B6C7342-B5F0-4DE4-B7E2-7E4DBF58A411}</x14:id>
        </ext>
      </extLst>
    </cfRule>
  </conditionalFormatting>
  <conditionalFormatting sqref="C6:C8">
    <cfRule type="dataBar" priority="147">
      <dataBar>
        <cfvo type="num" val="0"/>
        <cfvo type="num" val="$C$8"/>
        <color rgb="FF638EC6"/>
      </dataBar>
      <extLst>
        <ext xmlns:x14="http://schemas.microsoft.com/office/spreadsheetml/2009/9/main" uri="{B025F937-C7B1-47D3-B67F-A62EFF666E3E}">
          <x14:id>{C77578F0-96B8-4B4C-AC62-77CF546D6381}</x14:id>
        </ext>
      </extLst>
    </cfRule>
  </conditionalFormatting>
  <conditionalFormatting sqref="D14:D16">
    <cfRule type="dataBar" priority="14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{11D52797-4CA6-43F0-8DB8-1CE68605F558}</x14:id>
        </ext>
      </extLst>
    </cfRule>
  </conditionalFormatting>
  <conditionalFormatting sqref="C42:C43">
    <cfRule type="dataBar" priority="14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{E0929E36-E35C-4E23-B318-C72E0690A18E}</x14:id>
        </ext>
      </extLst>
    </cfRule>
  </conditionalFormatting>
  <conditionalFormatting sqref="O46">
    <cfRule type="dataBar" priority="14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{7F695D79-293F-472E-8584-CD775AF0D51C}</x14:id>
        </ext>
      </extLst>
    </cfRule>
  </conditionalFormatting>
  <conditionalFormatting sqref="C161:C165">
    <cfRule type="dataBar" priority="142">
      <dataBar>
        <cfvo type="num" val="0"/>
        <cfvo type="num" val="1"/>
        <color rgb="FF63C384"/>
      </dataBar>
    </cfRule>
  </conditionalFormatting>
  <conditionalFormatting sqref="B161:B165">
    <cfRule type="dataBar" priority="174">
      <dataBar>
        <cfvo type="min"/>
        <cfvo type="num" val="$B$165"/>
        <color rgb="FF638EC6"/>
      </dataBar>
    </cfRule>
  </conditionalFormatting>
  <conditionalFormatting sqref="B19:B32">
    <cfRule type="dataBar" priority="139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{7E184FDB-7406-4E72-B01D-6DCD786462A8}</x14:id>
        </ext>
      </extLst>
    </cfRule>
  </conditionalFormatting>
  <conditionalFormatting sqref="C19:C32">
    <cfRule type="dataBar" priority="138">
      <dataBar>
        <cfvo type="min"/>
        <cfvo type="num" val="$C$32"/>
        <color rgb="FF638EC6"/>
      </dataBar>
      <extLst>
        <ext xmlns:x14="http://schemas.microsoft.com/office/spreadsheetml/2009/9/main" uri="{B025F937-C7B1-47D3-B67F-A62EFF666E3E}">
          <x14:id>{C91ADDF1-1233-4C25-AAA7-01866AD84F26}</x14:id>
        </ext>
      </extLst>
    </cfRule>
  </conditionalFormatting>
  <conditionalFormatting sqref="E19:E32">
    <cfRule type="dataBar" priority="137">
      <dataBar>
        <cfvo type="min"/>
        <cfvo type="num" val="$E$32"/>
        <color rgb="FF638EC6"/>
      </dataBar>
      <extLst>
        <ext xmlns:x14="http://schemas.microsoft.com/office/spreadsheetml/2009/9/main" uri="{B025F937-C7B1-47D3-B67F-A62EFF666E3E}">
          <x14:id>{C3EAF6C6-2F9B-4B2F-8F03-40DAE337CC3F}</x14:id>
        </ext>
      </extLst>
    </cfRule>
  </conditionalFormatting>
  <conditionalFormatting sqref="F19:F32">
    <cfRule type="dataBar" priority="136">
      <dataBar>
        <cfvo type="min"/>
        <cfvo type="num" val="$F$32"/>
        <color rgb="FF638EC6"/>
      </dataBar>
      <extLst>
        <ext xmlns:x14="http://schemas.microsoft.com/office/spreadsheetml/2009/9/main" uri="{B025F937-C7B1-47D3-B67F-A62EFF666E3E}">
          <x14:id>{03B50619-2721-4A47-A19F-153110E53FB2}</x14:id>
        </ext>
      </extLst>
    </cfRule>
  </conditionalFormatting>
  <conditionalFormatting sqref="B36:B49">
    <cfRule type="dataBar" priority="135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{80A55F7E-B07D-450A-8842-4E65BBAE4D45}</x14:id>
        </ext>
      </extLst>
    </cfRule>
  </conditionalFormatting>
  <conditionalFormatting sqref="D36:D49">
    <cfRule type="dataBar" priority="134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{95B15D2D-964C-4DA0-88A9-FF38F04371BC}</x14:id>
        </ext>
      </extLst>
    </cfRule>
  </conditionalFormatting>
  <conditionalFormatting sqref="E36:E49">
    <cfRule type="dataBar" priority="133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{537B322E-C9B8-4C85-81DA-57D35DD7E6C4}</x14:id>
        </ext>
      </extLst>
    </cfRule>
  </conditionalFormatting>
  <conditionalFormatting sqref="G36:G49">
    <cfRule type="dataBar" priority="132">
      <dataBar>
        <cfvo type="min"/>
        <cfvo type="num" val="$G$49"/>
        <color rgb="FF638EC6"/>
      </dataBar>
      <extLst>
        <ext xmlns:x14="http://schemas.microsoft.com/office/spreadsheetml/2009/9/main" uri="{B025F937-C7B1-47D3-B67F-A62EFF666E3E}">
          <x14:id>{07ED1CD0-2CD5-43BF-AE12-AA6008383B14}</x14:id>
        </ext>
      </extLst>
    </cfRule>
  </conditionalFormatting>
  <conditionalFormatting sqref="H36:H49">
    <cfRule type="dataBar" priority="131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{469B1868-7A18-4B89-A0EE-6C4BB7904AFD}</x14:id>
        </ext>
      </extLst>
    </cfRule>
  </conditionalFormatting>
  <conditionalFormatting sqref="J36:J49">
    <cfRule type="dataBar" priority="130">
      <dataBar>
        <cfvo type="min"/>
        <cfvo type="num" val="$J$49"/>
        <color rgb="FF638EC6"/>
      </dataBar>
      <extLst>
        <ext xmlns:x14="http://schemas.microsoft.com/office/spreadsheetml/2009/9/main" uri="{B025F937-C7B1-47D3-B67F-A62EFF666E3E}">
          <x14:id>{9A66DF2A-5031-4B72-846E-069DE099E198}</x14:id>
        </ext>
      </extLst>
    </cfRule>
  </conditionalFormatting>
  <conditionalFormatting sqref="K36:K49">
    <cfRule type="dataBar" priority="129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{E038CDF6-318F-404C-8A5C-45F9CC9A6940}</x14:id>
        </ext>
      </extLst>
    </cfRule>
  </conditionalFormatting>
  <conditionalFormatting sqref="M36:M49">
    <cfRule type="dataBar" priority="128">
      <dataBar>
        <cfvo type="min"/>
        <cfvo type="num" val="$M$49"/>
        <color rgb="FF638EC6"/>
      </dataBar>
      <extLst>
        <ext xmlns:x14="http://schemas.microsoft.com/office/spreadsheetml/2009/9/main" uri="{B025F937-C7B1-47D3-B67F-A62EFF666E3E}">
          <x14:id>{AAD70136-B183-4878-8D6C-74CAC8A29B01}</x14:id>
        </ext>
      </extLst>
    </cfRule>
  </conditionalFormatting>
  <conditionalFormatting sqref="N36:N49">
    <cfRule type="dataBar" priority="127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{2F59BE89-DBCA-46AF-AE19-F119C17C5AD4}</x14:id>
        </ext>
      </extLst>
    </cfRule>
  </conditionalFormatting>
  <conditionalFormatting sqref="P36:P49">
    <cfRule type="dataBar" priority="126">
      <dataBar>
        <cfvo type="min"/>
        <cfvo type="num" val="$P$49"/>
        <color rgb="FF638EC6"/>
      </dataBar>
      <extLst>
        <ext xmlns:x14="http://schemas.microsoft.com/office/spreadsheetml/2009/9/main" uri="{B025F937-C7B1-47D3-B67F-A62EFF666E3E}">
          <x14:id>{D5A8F173-65A4-4B3E-9173-8BFA44C5F64F}</x14:id>
        </ext>
      </extLst>
    </cfRule>
  </conditionalFormatting>
  <conditionalFormatting sqref="C49">
    <cfRule type="dataBar" priority="12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{A050B01C-2B71-43DD-B6E7-435F9DCB6241}</x14:id>
        </ext>
      </extLst>
    </cfRule>
  </conditionalFormatting>
  <conditionalFormatting sqref="F49">
    <cfRule type="dataBar" priority="12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{1DDEAEF5-1F98-4B12-8273-1A1200D390F9}</x14:id>
        </ext>
      </extLst>
    </cfRule>
  </conditionalFormatting>
  <conditionalFormatting sqref="I49">
    <cfRule type="dataBar" priority="12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{06C303C1-7BD4-4D49-89BA-CA99245ACE8C}</x14:id>
        </ext>
      </extLst>
    </cfRule>
  </conditionalFormatting>
  <conditionalFormatting sqref="L49">
    <cfRule type="dataBar" priority="11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{E0F471C3-C172-4774-BB92-3C1F0E098586}</x14:id>
        </ext>
      </extLst>
    </cfRule>
  </conditionalFormatting>
  <conditionalFormatting sqref="O49">
    <cfRule type="dataBar" priority="11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{1141C856-4228-44F7-9718-F7D3042A8074}</x14:id>
        </ext>
      </extLst>
    </cfRule>
  </conditionalFormatting>
  <conditionalFormatting sqref="B14:B16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{6958C591-69FF-4682-B98A-7C48D998DEB7}</x14:id>
        </ext>
      </extLst>
    </cfRule>
  </conditionalFormatting>
  <conditionalFormatting sqref="B14:B16">
    <cfRule type="dataBar" priority="114">
      <dataBar>
        <cfvo type="min"/>
        <cfvo type="num" val="$B$16"/>
        <color rgb="FF638EC6"/>
      </dataBar>
      <extLst>
        <ext xmlns:x14="http://schemas.microsoft.com/office/spreadsheetml/2009/9/main" uri="{B025F937-C7B1-47D3-B67F-A62EFF666E3E}">
          <x14:id>{36FC2F80-A7AF-4EBB-A13A-782B850E1633}</x14:id>
        </ext>
      </extLst>
    </cfRule>
  </conditionalFormatting>
  <conditionalFormatting sqref="C14:C16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{9CAB3254-D6F3-422E-8374-B3CB227F0F52}</x14:id>
        </ext>
      </extLst>
    </cfRule>
  </conditionalFormatting>
  <conditionalFormatting sqref="C14:C16">
    <cfRule type="dataBar" priority="112">
      <dataBar>
        <cfvo type="min"/>
        <cfvo type="num" val="$C$16"/>
        <color rgb="FF638EC6"/>
      </dataBar>
      <extLst>
        <ext xmlns:x14="http://schemas.microsoft.com/office/spreadsheetml/2009/9/main" uri="{B025F937-C7B1-47D3-B67F-A62EFF666E3E}">
          <x14:id>{85B76927-839D-45FB-B312-528EFE72573D}</x14:id>
        </ext>
      </extLst>
    </cfRule>
  </conditionalFormatting>
  <conditionalFormatting sqref="E14:E16">
    <cfRule type="dataBar" priority="111">
      <dataBar>
        <cfvo type="min"/>
        <cfvo type="num" val="$E$16"/>
        <color rgb="FF638EC6"/>
      </dataBar>
      <extLst>
        <ext xmlns:x14="http://schemas.microsoft.com/office/spreadsheetml/2009/9/main" uri="{B025F937-C7B1-47D3-B67F-A62EFF666E3E}">
          <x14:id>{1BF17170-9E63-49A7-A330-73AEFC6D92C1}</x14:id>
        </ext>
      </extLst>
    </cfRule>
  </conditionalFormatting>
  <conditionalFormatting sqref="F53:F58 C53:C58 C61:C65 F60:F65">
    <cfRule type="dataBar" priority="10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{96C2329E-7D10-4388-B847-A1D532F2B0F0}</x14:id>
        </ext>
      </extLst>
    </cfRule>
  </conditionalFormatting>
  <conditionalFormatting sqref="O53:O62 O64:O65">
    <cfRule type="dataBar" priority="110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{0CE2685A-6771-4C47-B279-EA952F0E47AE}</x14:id>
        </ext>
      </extLst>
    </cfRule>
  </conditionalFormatting>
  <conditionalFormatting sqref="L53:L62">
    <cfRule type="dataBar" priority="10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{778D155B-A27C-478B-8B78-D66065FB4911}</x14:id>
        </ext>
      </extLst>
    </cfRule>
  </conditionalFormatting>
  <conditionalFormatting sqref="L53:L66">
    <cfRule type="dataBar" priority="106">
      <dataBar>
        <cfvo type="num" val="0"/>
        <cfvo type="num" val="$L$66"/>
        <color rgb="FF63C384"/>
      </dataBar>
      <extLst>
        <ext xmlns:x14="http://schemas.microsoft.com/office/spreadsheetml/2009/9/main" uri="{B025F937-C7B1-47D3-B67F-A62EFF666E3E}">
          <x14:id>{69D4ECA9-BA5F-4096-8972-2FC1D7DFE1BA}</x14:id>
        </ext>
      </extLst>
    </cfRule>
  </conditionalFormatting>
  <conditionalFormatting sqref="I53:I66">
    <cfRule type="dataBar" priority="105">
      <dataBar>
        <cfvo type="num" val="0"/>
        <cfvo type="num" val="$I$66"/>
        <color rgb="FF63C384"/>
      </dataBar>
      <extLst>
        <ext xmlns:x14="http://schemas.microsoft.com/office/spreadsheetml/2009/9/main" uri="{B025F937-C7B1-47D3-B67F-A62EFF666E3E}">
          <x14:id>{029CE64B-F290-464C-A7FE-C15962AAD414}</x14:id>
        </ext>
      </extLst>
    </cfRule>
  </conditionalFormatting>
  <conditionalFormatting sqref="C59:C60">
    <cfRule type="dataBar" priority="10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{6B8CDB12-CA56-4BB8-AB1F-9D4770DF39FA}</x14:id>
        </ext>
      </extLst>
    </cfRule>
  </conditionalFormatting>
  <conditionalFormatting sqref="O63">
    <cfRule type="dataBar" priority="9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{C2E1B728-4EA0-4B0D-8441-FBF78BE027E5}</x14:id>
        </ext>
      </extLst>
    </cfRule>
  </conditionalFormatting>
  <conditionalFormatting sqref="B53:B66">
    <cfRule type="dataBar" priority="98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{ADF9615E-1B54-482C-BF82-B4D8C9EAAA74}</x14:id>
        </ext>
      </extLst>
    </cfRule>
  </conditionalFormatting>
  <conditionalFormatting sqref="D53:D66">
    <cfRule type="dataBar" priority="97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{75CDF4BD-78EB-4C92-861C-78A2D6C4E18E}</x14:id>
        </ext>
      </extLst>
    </cfRule>
  </conditionalFormatting>
  <conditionalFormatting sqref="E53:E66">
    <cfRule type="dataBar" priority="96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{D1DC866D-7E22-42D5-9B80-1ABB0FA2EA89}</x14:id>
        </ext>
      </extLst>
    </cfRule>
  </conditionalFormatting>
  <conditionalFormatting sqref="H53:H66">
    <cfRule type="dataBar" priority="95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{F709AF9D-CDDD-4AA4-B051-CE75FF2D2127}</x14:id>
        </ext>
      </extLst>
    </cfRule>
  </conditionalFormatting>
  <conditionalFormatting sqref="K53:K66">
    <cfRule type="dataBar" priority="94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{AF4FD35C-5B07-4FCD-9223-BECAA6A687D8}</x14:id>
        </ext>
      </extLst>
    </cfRule>
  </conditionalFormatting>
  <conditionalFormatting sqref="N53:N66">
    <cfRule type="dataBar" priority="93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{A4402414-0D45-45FF-B09E-FEFC1D16E43D}</x14:id>
        </ext>
      </extLst>
    </cfRule>
  </conditionalFormatting>
  <conditionalFormatting sqref="C66">
    <cfRule type="dataBar" priority="9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{58ED90C9-3205-4FCF-BD80-9D890CF8B42B}</x14:id>
        </ext>
      </extLst>
    </cfRule>
  </conditionalFormatting>
  <conditionalFormatting sqref="F66">
    <cfRule type="dataBar" priority="9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{EDBE1754-66C5-4060-915F-3C7CE0861E7E}</x14:id>
        </ext>
      </extLst>
    </cfRule>
  </conditionalFormatting>
  <conditionalFormatting sqref="L66">
    <cfRule type="dataBar" priority="8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{777CE1EC-030D-4E5D-9ADB-85A938843F41}</x14:id>
        </ext>
      </extLst>
    </cfRule>
  </conditionalFormatting>
  <conditionalFormatting sqref="O66">
    <cfRule type="dataBar" priority="8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{8DD0A8AA-5F98-4CBA-AC5B-B1FF391E9475}</x14:id>
        </ext>
      </extLst>
    </cfRule>
  </conditionalFormatting>
  <conditionalFormatting sqref="G53:G66">
    <cfRule type="dataBar" priority="83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{26768EE7-2478-430C-9304-ED953F74DA7B}</x14:id>
        </ext>
      </extLst>
    </cfRule>
  </conditionalFormatting>
  <conditionalFormatting sqref="J53:J66">
    <cfRule type="dataBar" priority="82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{80B0B899-0A47-4AE9-BAFA-7DA776042229}</x14:id>
        </ext>
      </extLst>
    </cfRule>
  </conditionalFormatting>
  <conditionalFormatting sqref="M53:M66">
    <cfRule type="dataBar" priority="81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{D797E5A1-3C35-48C0-B249-60D7007AEDA5}</x14:id>
        </ext>
      </extLst>
    </cfRule>
  </conditionalFormatting>
  <conditionalFormatting sqref="P53:P66">
    <cfRule type="dataBar" priority="80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{3422174F-362A-42E7-A7BE-AACF19132168}</x14:id>
        </ext>
      </extLst>
    </cfRule>
  </conditionalFormatting>
  <conditionalFormatting sqref="F59">
    <cfRule type="dataBar" priority="7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{9A0EFD74-26AC-42F0-B850-F25B48378454}</x14:id>
        </ext>
      </extLst>
    </cfRule>
  </conditionalFormatting>
  <conditionalFormatting sqref="B105:B110">
    <cfRule type="dataBar" priority="175">
      <dataBar>
        <cfvo type="num" val="0"/>
        <cfvo type="num" val="$B$110"/>
        <color rgb="FF638EC6"/>
      </dataBar>
      <extLst>
        <ext xmlns:x14="http://schemas.microsoft.com/office/spreadsheetml/2009/9/main" uri="{B025F937-C7B1-47D3-B67F-A62EFF666E3E}">
          <x14:id>{A88EA734-DD3E-4D86-8735-1C0E4735BD4B}</x14:id>
        </ext>
      </extLst>
    </cfRule>
  </conditionalFormatting>
  <conditionalFormatting sqref="F120:F123">
    <cfRule type="dataBar" priority="7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{23D1811C-2499-4168-B983-CF0F37F8C9C3}</x14:id>
        </ext>
      </extLst>
    </cfRule>
  </conditionalFormatting>
  <conditionalFormatting sqref="I120:I123">
    <cfRule type="dataBar" priority="7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{754E8271-3842-40E1-8202-87EB7F7B6C20}</x14:id>
        </ext>
      </extLst>
    </cfRule>
  </conditionalFormatting>
  <conditionalFormatting sqref="O124">
    <cfRule type="dataBar" priority="7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{593B0D50-D029-4925-93C8-013C27B2760B}</x14:id>
        </ext>
      </extLst>
    </cfRule>
  </conditionalFormatting>
  <conditionalFormatting sqref="O120:O123">
    <cfRule type="dataBar" priority="17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{1C7DB309-9229-4F89-8632-31C7A27DFDA0}</x14:id>
        </ext>
      </extLst>
    </cfRule>
  </conditionalFormatting>
  <conditionalFormatting sqref="B120:B124">
    <cfRule type="dataBar" priority="177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{6758C948-70DB-4FD5-BC9F-47EE961CE6E5}</x14:id>
        </ext>
      </extLst>
    </cfRule>
  </conditionalFormatting>
  <conditionalFormatting sqref="D120:D124">
    <cfRule type="dataBar" priority="178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{4053ABB8-F98A-4006-9D6F-1D2C5E2AACC8}</x14:id>
        </ext>
      </extLst>
    </cfRule>
  </conditionalFormatting>
  <conditionalFormatting sqref="E120:E124">
    <cfRule type="dataBar" priority="179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{AB9BB212-EF92-488E-978A-3E3B6BE3AE19}</x14:id>
        </ext>
      </extLst>
    </cfRule>
  </conditionalFormatting>
  <conditionalFormatting sqref="H120:H124">
    <cfRule type="dataBar" priority="180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{E690E89B-0EF9-492B-8565-BBD9E4783406}</x14:id>
        </ext>
      </extLst>
    </cfRule>
  </conditionalFormatting>
  <conditionalFormatting sqref="K120:K124">
    <cfRule type="dataBar" priority="181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{BD5EC371-2A6F-42FB-8CD1-F0981DA447D2}</x14:id>
        </ext>
      </extLst>
    </cfRule>
  </conditionalFormatting>
  <conditionalFormatting sqref="N120:N124">
    <cfRule type="dataBar" priority="182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{C24CDD41-5FCD-410B-9DE9-B2D32850C956}</x14:id>
        </ext>
      </extLst>
    </cfRule>
  </conditionalFormatting>
  <conditionalFormatting sqref="G120:G124">
    <cfRule type="dataBar" priority="183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{A1F071B6-2960-450A-A591-3E240F5D1FF7}</x14:id>
        </ext>
      </extLst>
    </cfRule>
  </conditionalFormatting>
  <conditionalFormatting sqref="J120:J124">
    <cfRule type="dataBar" priority="184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{6524649E-5E6C-4CE7-9C00-8C794B0F3B8C}</x14:id>
        </ext>
      </extLst>
    </cfRule>
  </conditionalFormatting>
  <conditionalFormatting sqref="M120:M124">
    <cfRule type="dataBar" priority="185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{75772968-0FAA-4B5A-90ED-653613283A7D}</x14:id>
        </ext>
      </extLst>
    </cfRule>
  </conditionalFormatting>
  <conditionalFormatting sqref="P120:P124">
    <cfRule type="dataBar" priority="186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{0F0A2321-A398-4CFB-9C3B-174830D861E2}</x14:id>
        </ext>
      </extLst>
    </cfRule>
  </conditionalFormatting>
  <conditionalFormatting sqref="C105:C110">
    <cfRule type="dataBar" priority="18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{5ECF0413-E8C9-46EB-86D6-42E38A3F96AE}</x14:id>
        </ext>
      </extLst>
    </cfRule>
  </conditionalFormatting>
  <conditionalFormatting sqref="O130:O132 O128">
    <cfRule type="dataBar" priority="61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{DF75ABFB-3206-468C-879B-C71A3CA346D2}</x14:id>
        </ext>
      </extLst>
    </cfRule>
  </conditionalFormatting>
  <conditionalFormatting sqref="L130:L132 L128 O129">
    <cfRule type="dataBar" priority="6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{DF7EF055-9B59-4B9C-A9F3-B4F369CDBCB4}</x14:id>
        </ext>
      </extLst>
    </cfRule>
  </conditionalFormatting>
  <conditionalFormatting sqref="D128:D133">
    <cfRule type="dataBar" priority="63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{AB08C4C3-6F9C-435C-94DF-05D62E3B21BB}</x14:id>
        </ext>
      </extLst>
    </cfRule>
  </conditionalFormatting>
  <conditionalFormatting sqref="E130:E132 E128 H129">
    <cfRule type="dataBar" priority="64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{A66884D4-03BD-4461-8757-B975222747B0}</x14:id>
        </ext>
      </extLst>
    </cfRule>
  </conditionalFormatting>
  <conditionalFormatting sqref="H130:H132 H128 K129">
    <cfRule type="dataBar" priority="65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{B01D8CE1-E2F5-4AD7-ADF5-0867668E266E}</x14:id>
        </ext>
      </extLst>
    </cfRule>
  </conditionalFormatting>
  <conditionalFormatting sqref="K130:K132 K128 N129">
    <cfRule type="dataBar" priority="66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{68775746-F16E-45DB-940F-F5E999C676C1}</x14:id>
        </ext>
      </extLst>
    </cfRule>
  </conditionalFormatting>
  <conditionalFormatting sqref="N130:N132 N128">
    <cfRule type="dataBar" priority="67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{C3ACB4B9-0189-4A22-B830-D3EC88462628}</x14:id>
        </ext>
      </extLst>
    </cfRule>
  </conditionalFormatting>
  <conditionalFormatting sqref="G128:G133">
    <cfRule type="dataBar" priority="68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{DE600325-FB6C-4CE3-964E-17D6CBC0AE97}</x14:id>
        </ext>
      </extLst>
    </cfRule>
  </conditionalFormatting>
  <conditionalFormatting sqref="J128:J133 M129">
    <cfRule type="dataBar" priority="69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{D2E891F5-AB35-49A9-88CD-9CCA81EEBFA4}</x14:id>
        </ext>
      </extLst>
    </cfRule>
  </conditionalFormatting>
  <conditionalFormatting sqref="M130:M132 M128">
    <cfRule type="dataBar" priority="70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{8BBCB86A-D89C-41A1-96AC-FA068935E73A}</x14:id>
        </ext>
      </extLst>
    </cfRule>
  </conditionalFormatting>
  <conditionalFormatting sqref="P128:P132">
    <cfRule type="dataBar" priority="71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{98C59855-EFAF-4B7A-88C3-8A9F795F80DB}</x14:id>
        </ext>
      </extLst>
    </cfRule>
  </conditionalFormatting>
  <conditionalFormatting sqref="B128:B133 E133 H133 K133 M133:N133 P133">
    <cfRule type="dataBar" priority="188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{2C384C21-DD28-4167-9833-92B8CEEA1857}</x14:id>
        </ext>
      </extLst>
    </cfRule>
  </conditionalFormatting>
  <conditionalFormatting sqref="F124">
    <cfRule type="dataBar" priority="6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{FBA1B88F-A299-4504-A113-749C71F27805}</x14:id>
        </ext>
      </extLst>
    </cfRule>
  </conditionalFormatting>
  <conditionalFormatting sqref="F133">
    <cfRule type="dataBar" priority="5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{FE28C035-F528-4C24-A58F-6FE73B8C88BB}</x14:id>
        </ext>
      </extLst>
    </cfRule>
  </conditionalFormatting>
  <conditionalFormatting sqref="I133">
    <cfRule type="dataBar" priority="5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{37F3FF74-0EE4-430B-A33F-61047AD8B2E8}</x14:id>
        </ext>
      </extLst>
    </cfRule>
  </conditionalFormatting>
  <conditionalFormatting sqref="L133">
    <cfRule type="dataBar" priority="5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{53D302A4-1090-475B-A53B-DFBB0D6C7C15}</x14:id>
        </ext>
      </extLst>
    </cfRule>
  </conditionalFormatting>
  <conditionalFormatting sqref="O133">
    <cfRule type="dataBar" priority="5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{28F024F4-4FA3-4BD0-B3F8-87FE07B7E174}</x14:id>
        </ext>
      </extLst>
    </cfRule>
  </conditionalFormatting>
  <conditionalFormatting sqref="L124">
    <cfRule type="dataBar" priority="5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{BB9FC999-1498-4A9A-A339-7CEB06D3301B}</x14:id>
        </ext>
      </extLst>
    </cfRule>
  </conditionalFormatting>
  <conditionalFormatting sqref="L120:L123">
    <cfRule type="dataBar" priority="4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{7B01AFA1-C2B6-4B53-BABC-E1FE7247EA48}</x14:id>
        </ext>
      </extLst>
    </cfRule>
  </conditionalFormatting>
  <conditionalFormatting sqref="I124">
    <cfRule type="dataBar" priority="4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{6E98ACBE-5DB6-4F0E-A89E-A72B302F10D4}</x14:id>
        </ext>
      </extLst>
    </cfRule>
  </conditionalFormatting>
  <conditionalFormatting sqref="C120:C124">
    <cfRule type="dataBar" priority="4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{6516FA3A-112A-4904-974B-0420CC8270E9}</x14:id>
        </ext>
      </extLst>
    </cfRule>
  </conditionalFormatting>
  <conditionalFormatting sqref="C128:C133">
    <cfRule type="dataBar" priority="4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{4B76A8FE-37A6-48DA-8DC9-AAD1D8BFB592}</x14:id>
        </ext>
      </extLst>
    </cfRule>
  </conditionalFormatting>
  <conditionalFormatting sqref="L46:L48 L89 L50">
    <cfRule type="dataBar" priority="18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{241E68C6-7C85-4178-91A0-12ACAF1DD5AA}</x14:id>
        </ext>
      </extLst>
    </cfRule>
  </conditionalFormatting>
  <conditionalFormatting sqref="C31">
    <cfRule type="dataBar" priority="40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{AC83C2BD-3CA9-4207-9FB9-4F9847548B64}</x14:id>
        </ext>
      </extLst>
    </cfRule>
  </conditionalFormatting>
  <conditionalFormatting sqref="E31">
    <cfRule type="dataBar" priority="39">
      <dataBar>
        <cfvo type="min"/>
        <cfvo type="num" val="$C$32"/>
        <color rgb="FF638EC6"/>
      </dataBar>
      <extLst>
        <ext xmlns:x14="http://schemas.microsoft.com/office/spreadsheetml/2009/9/main" uri="{B025F937-C7B1-47D3-B67F-A62EFF666E3E}">
          <x14:id>{687117F5-0E2B-4099-93FC-7084E5EDB8D3}</x14:id>
        </ext>
      </extLst>
    </cfRule>
  </conditionalFormatting>
  <conditionalFormatting sqref="E31">
    <cfRule type="dataBar" priority="38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{79091EC3-38BA-40E1-AE88-587522B86163}</x14:id>
        </ext>
      </extLst>
    </cfRule>
  </conditionalFormatting>
  <conditionalFormatting sqref="I43">
    <cfRule type="containsBlanks" dxfId="197" priority="37" stopIfTrue="1">
      <formula>LEN(TRIM(I43))=0</formula>
    </cfRule>
  </conditionalFormatting>
  <conditionalFormatting sqref="I43">
    <cfRule type="dataBar" priority="3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{9D6BD686-2696-4DC2-947D-613E4A82D9AD}</x14:id>
        </ext>
      </extLst>
    </cfRule>
  </conditionalFormatting>
  <conditionalFormatting sqref="I43">
    <cfRule type="containsBlanks" dxfId="196" priority="35" stopIfTrue="1">
      <formula>LEN(TRIM(I43))=0</formula>
    </cfRule>
  </conditionalFormatting>
  <conditionalFormatting sqref="I43">
    <cfRule type="dataBar" priority="3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{66910D6C-0139-4FC4-8EEE-5636300B0359}</x14:id>
        </ext>
      </extLst>
    </cfRule>
  </conditionalFormatting>
  <conditionalFormatting sqref="E71:E84">
    <cfRule type="dataBar" priority="25">
      <dataBar>
        <cfvo type="num" val="0"/>
        <cfvo type="num" val="$E$84"/>
        <color rgb="FF638EC6"/>
      </dataBar>
      <extLst>
        <ext xmlns:x14="http://schemas.microsoft.com/office/spreadsheetml/2009/9/main" uri="{B025F937-C7B1-47D3-B67F-A62EFF666E3E}">
          <x14:id>{F287C99E-BA1F-4141-BEC9-09B3771B215E}</x14:id>
        </ext>
      </extLst>
    </cfRule>
  </conditionalFormatting>
  <conditionalFormatting sqref="B71:J84">
    <cfRule type="containsBlanks" dxfId="195" priority="32" stopIfTrue="1">
      <formula>LEN(TRIM(B71))=0</formula>
    </cfRule>
  </conditionalFormatting>
  <conditionalFormatting sqref="G71:G84 J71:J84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{CE4B017C-23E4-4F64-9193-609AC17C91DC}</x14:id>
        </ext>
      </extLst>
    </cfRule>
  </conditionalFormatting>
  <conditionalFormatting sqref="F71:F84">
    <cfRule type="dataBar" priority="30">
      <dataBar>
        <cfvo type="num" val="0"/>
        <cfvo type="num" val="$F$84"/>
        <color rgb="FF63C384"/>
      </dataBar>
      <extLst>
        <ext xmlns:x14="http://schemas.microsoft.com/office/spreadsheetml/2009/9/main" uri="{B025F937-C7B1-47D3-B67F-A62EFF666E3E}">
          <x14:id>{2E40BE0B-B4C0-4EC1-B9F1-9A96D81B0B44}</x14:id>
        </ext>
      </extLst>
    </cfRule>
  </conditionalFormatting>
  <conditionalFormatting sqref="I71:I84">
    <cfRule type="dataBar" priority="29">
      <dataBar>
        <cfvo type="num" val="0"/>
        <cfvo type="num" val="$I$84"/>
        <color rgb="FF63C384"/>
      </dataBar>
      <extLst>
        <ext xmlns:x14="http://schemas.microsoft.com/office/spreadsheetml/2009/9/main" uri="{B025F937-C7B1-47D3-B67F-A62EFF666E3E}">
          <x14:id>{BBE2F7BF-80C5-4984-8322-432BF55D6B08}</x14:id>
        </ext>
      </extLst>
    </cfRule>
  </conditionalFormatting>
  <conditionalFormatting sqref="C71:C84">
    <cfRule type="dataBar" priority="28">
      <dataBar>
        <cfvo type="num" val="0"/>
        <cfvo type="num" val="$C$84"/>
        <color rgb="FF63C384"/>
      </dataBar>
      <extLst>
        <ext xmlns:x14="http://schemas.microsoft.com/office/spreadsheetml/2009/9/main" uri="{B025F937-C7B1-47D3-B67F-A62EFF666E3E}">
          <x14:id>{A34E7EA6-F3DD-4FCB-A62C-DC978998052F}</x14:id>
        </ext>
      </extLst>
    </cfRule>
  </conditionalFormatting>
  <conditionalFormatting sqref="B71:B84">
    <cfRule type="dataBar" priority="27">
      <dataBar>
        <cfvo type="num" val="0"/>
        <cfvo type="num" val="$B$84"/>
        <color rgb="FF638EC6"/>
      </dataBar>
      <extLst>
        <ext xmlns:x14="http://schemas.microsoft.com/office/spreadsheetml/2009/9/main" uri="{B025F937-C7B1-47D3-B67F-A62EFF666E3E}">
          <x14:id>{053B67BD-2FE3-4BB3-9B38-77944DF77571}</x14:id>
        </ext>
      </extLst>
    </cfRule>
  </conditionalFormatting>
  <conditionalFormatting sqref="D71:D84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{E960C89D-FDEE-497A-A35E-BDCAC5A9ABE4}</x14:id>
        </ext>
      </extLst>
    </cfRule>
  </conditionalFormatting>
  <conditionalFormatting sqref="H71:H84">
    <cfRule type="dataBar" priority="33">
      <dataBar>
        <cfvo type="num" val="0"/>
        <cfvo type="num" val="$H$84"/>
        <color rgb="FF638EC6"/>
      </dataBar>
      <extLst>
        <ext xmlns:x14="http://schemas.microsoft.com/office/spreadsheetml/2009/9/main" uri="{B025F937-C7B1-47D3-B67F-A62EFF666E3E}">
          <x14:id>{478CB795-DCB6-43D2-8F7D-FC48F71621A2}</x14:id>
        </ext>
      </extLst>
    </cfRule>
  </conditionalFormatting>
  <conditionalFormatting sqref="B147:J152">
    <cfRule type="containsBlanks" dxfId="194" priority="3" stopIfTrue="1">
      <formula>LEN(TRIM(B147))=0</formula>
    </cfRule>
  </conditionalFormatting>
  <conditionalFormatting sqref="B138:J142">
    <cfRule type="containsBlanks" dxfId="193" priority="5" stopIfTrue="1">
      <formula>LEN(TRIM(B138))=0</formula>
    </cfRule>
  </conditionalFormatting>
  <conditionalFormatting sqref="F147:F152">
    <cfRule type="dataBar" priority="17">
      <dataBar>
        <cfvo type="num" val="0"/>
        <cfvo type="num" val="$F$152"/>
        <color rgb="FF63C384"/>
      </dataBar>
      <extLst>
        <ext xmlns:x14="http://schemas.microsoft.com/office/spreadsheetml/2009/9/main" uri="{B025F937-C7B1-47D3-B67F-A62EFF666E3E}">
          <x14:id>{D482D36E-D30C-4ABD-B305-9906644802A2}</x14:id>
        </ext>
      </extLst>
    </cfRule>
  </conditionalFormatting>
  <conditionalFormatting sqref="F138:F142">
    <cfRule type="dataBar" priority="16">
      <dataBar>
        <cfvo type="num" val="0"/>
        <cfvo type="num" val="$F$96"/>
        <color rgb="FF63C384"/>
      </dataBar>
      <extLst>
        <ext xmlns:x14="http://schemas.microsoft.com/office/spreadsheetml/2009/9/main" uri="{B025F937-C7B1-47D3-B67F-A62EFF666E3E}">
          <x14:id>{DC00A7C8-63D1-4518-906B-023DE99FEEE1}</x14:id>
        </ext>
      </extLst>
    </cfRule>
  </conditionalFormatting>
  <conditionalFormatting sqref="I138:I142">
    <cfRule type="dataBar" priority="15">
      <dataBar>
        <cfvo type="num" val="0"/>
        <cfvo type="num" val="$I$142"/>
        <color rgb="FF63C384"/>
      </dataBar>
      <extLst>
        <ext xmlns:x14="http://schemas.microsoft.com/office/spreadsheetml/2009/9/main" uri="{B025F937-C7B1-47D3-B67F-A62EFF666E3E}">
          <x14:id>{C1C75335-796D-4E8F-B2BB-7E8BF945A272}</x14:id>
        </ext>
      </extLst>
    </cfRule>
  </conditionalFormatting>
  <conditionalFormatting sqref="B138:B142">
    <cfRule type="dataBar" priority="18">
      <dataBar>
        <cfvo type="num" val="0"/>
        <cfvo type="num" val="$B$142"/>
        <color rgb="FF638EC6"/>
      </dataBar>
      <extLst>
        <ext xmlns:x14="http://schemas.microsoft.com/office/spreadsheetml/2009/9/main" uri="{B025F937-C7B1-47D3-B67F-A62EFF666E3E}">
          <x14:id>{EADAD34E-9976-4B6D-920A-DDFB0F533F7C}</x14:id>
        </ext>
      </extLst>
    </cfRule>
  </conditionalFormatting>
  <conditionalFormatting sqref="D138:D142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{673838DC-7072-4202-B17B-E1DBEC834C9D}</x14:id>
        </ext>
      </extLst>
    </cfRule>
  </conditionalFormatting>
  <conditionalFormatting sqref="E138:E142">
    <cfRule type="dataBar" priority="20">
      <dataBar>
        <cfvo type="num" val="0"/>
        <cfvo type="num" val="$E$142"/>
        <color rgb="FF638EC6"/>
      </dataBar>
      <extLst>
        <ext xmlns:x14="http://schemas.microsoft.com/office/spreadsheetml/2009/9/main" uri="{B025F937-C7B1-47D3-B67F-A62EFF666E3E}">
          <x14:id>{E11FE50F-761C-4D62-8E09-FB0A184F0620}</x14:id>
        </ext>
      </extLst>
    </cfRule>
  </conditionalFormatting>
  <conditionalFormatting sqref="H138:H142">
    <cfRule type="dataBar" priority="21">
      <dataBar>
        <cfvo type="num" val="0"/>
        <cfvo type="num" val="$H$142"/>
        <color rgb="FF638EC6"/>
      </dataBar>
      <extLst>
        <ext xmlns:x14="http://schemas.microsoft.com/office/spreadsheetml/2009/9/main" uri="{B025F937-C7B1-47D3-B67F-A62EFF666E3E}">
          <x14:id>{26421ABD-2ED5-45C4-843A-DBCA5034BF0F}</x14:id>
        </ext>
      </extLst>
    </cfRule>
  </conditionalFormatting>
  <conditionalFormatting sqref="G138:G142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{F0E800C6-CD50-47AB-A0F7-C32A4005ECB2}</x14:id>
        </ext>
      </extLst>
    </cfRule>
  </conditionalFormatting>
  <conditionalFormatting sqref="J138:J142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{46FA4202-65C7-4CA7-89F5-42293751FCE3}</x14:id>
        </ext>
      </extLst>
    </cfRule>
  </conditionalFormatting>
  <conditionalFormatting sqref="D147:D152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{B1F81ED3-E54D-4F00-8E39-E53D28A7D8AC}</x14:id>
        </ext>
      </extLst>
    </cfRule>
  </conditionalFormatting>
  <conditionalFormatting sqref="E147:E152">
    <cfRule type="dataBar" priority="11">
      <dataBar>
        <cfvo type="num" val="0"/>
        <cfvo type="num" val="$E$152"/>
        <color rgb="FF638EC6"/>
      </dataBar>
      <extLst>
        <ext xmlns:x14="http://schemas.microsoft.com/office/spreadsheetml/2009/9/main" uri="{B025F937-C7B1-47D3-B67F-A62EFF666E3E}">
          <x14:id>{14CEB767-EE26-44C7-95FD-648BF0F0F275}</x14:id>
        </ext>
      </extLst>
    </cfRule>
  </conditionalFormatting>
  <conditionalFormatting sqref="H147:H152">
    <cfRule type="dataBar" priority="12">
      <dataBar>
        <cfvo type="num" val="0"/>
        <cfvo type="num" val="$H$152"/>
        <color rgb="FF638EC6"/>
      </dataBar>
      <extLst>
        <ext xmlns:x14="http://schemas.microsoft.com/office/spreadsheetml/2009/9/main" uri="{B025F937-C7B1-47D3-B67F-A62EFF666E3E}">
          <x14:id>{DC73CD0B-E892-4DDA-B39A-6C7D097DEB70}</x14:id>
        </ext>
      </extLst>
    </cfRule>
  </conditionalFormatting>
  <conditionalFormatting sqref="G147:G152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{86ECE426-1BFA-46ED-A4BF-A1AE92055B01}</x14:id>
        </ext>
      </extLst>
    </cfRule>
  </conditionalFormatting>
  <conditionalFormatting sqref="J147:J152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{DD3493A4-4698-446A-B869-F8CDA2F0D7A1}</x14:id>
        </ext>
      </extLst>
    </cfRule>
  </conditionalFormatting>
  <conditionalFormatting sqref="B147:B152">
    <cfRule type="dataBar" priority="24">
      <dataBar>
        <cfvo type="num" val="0"/>
        <cfvo type="num" val="$B$152"/>
        <color rgb="FF638EC6"/>
      </dataBar>
      <extLst>
        <ext xmlns:x14="http://schemas.microsoft.com/office/spreadsheetml/2009/9/main" uri="{B025F937-C7B1-47D3-B67F-A62EFF666E3E}">
          <x14:id>{AC06E363-511C-4BBE-85EC-977EF0B2D938}</x14:id>
        </ext>
      </extLst>
    </cfRule>
  </conditionalFormatting>
  <conditionalFormatting sqref="F142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{02141CC1-1217-4723-A1F2-9528F8E5F985}</x14:id>
        </ext>
      </extLst>
    </cfRule>
  </conditionalFormatting>
  <conditionalFormatting sqref="I147:I152">
    <cfRule type="dataBar" priority="8">
      <dataBar>
        <cfvo type="num" val="0"/>
        <cfvo type="num" val="$I$152"/>
        <color rgb="FF63C384"/>
      </dataBar>
      <extLst>
        <ext xmlns:x14="http://schemas.microsoft.com/office/spreadsheetml/2009/9/main" uri="{B025F937-C7B1-47D3-B67F-A62EFF666E3E}">
          <x14:id>{03B98675-6D16-4FA5-8BCE-88DAD79703AE}</x14:id>
        </ext>
      </extLst>
    </cfRule>
  </conditionalFormatting>
  <conditionalFormatting sqref="I142">
    <cfRule type="dataBar" priority="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{82D6B459-E303-4572-8BDE-AC617BA71B44}</x14:id>
        </ext>
      </extLst>
    </cfRule>
  </conditionalFormatting>
  <conditionalFormatting sqref="C138:C142">
    <cfRule type="dataBar" priority="6">
      <dataBar>
        <cfvo type="num" val="0"/>
        <cfvo type="num" val="$C$142"/>
        <color rgb="FF63C384"/>
      </dataBar>
      <extLst>
        <ext xmlns:x14="http://schemas.microsoft.com/office/spreadsheetml/2009/9/main" uri="{B025F937-C7B1-47D3-B67F-A62EFF666E3E}">
          <x14:id>{1E788E37-7DB1-4192-94AD-D2FFA311AFE1}</x14:id>
        </ext>
      </extLst>
    </cfRule>
  </conditionalFormatting>
  <conditionalFormatting sqref="C147:C152">
    <cfRule type="dataBar" priority="4">
      <dataBar>
        <cfvo type="num" val="0"/>
        <cfvo type="num" val="$C$152"/>
        <color rgb="FF63C384"/>
      </dataBar>
      <extLst>
        <ext xmlns:x14="http://schemas.microsoft.com/office/spreadsheetml/2009/9/main" uri="{B025F937-C7B1-47D3-B67F-A62EFF666E3E}">
          <x14:id>{EBD3004A-D1EC-4D9C-93FF-73CC5510D39F}</x14:id>
        </ext>
      </extLst>
    </cfRule>
  </conditionalFormatting>
  <conditionalFormatting sqref="B113">
    <cfRule type="dataBar" priority="1">
      <dataBar>
        <cfvo type="num" val="0"/>
        <cfvo type="num" val="$B$110"/>
        <color rgb="FF638EC6"/>
      </dataBar>
      <extLst>
        <ext xmlns:x14="http://schemas.microsoft.com/office/spreadsheetml/2009/9/main" uri="{B025F937-C7B1-47D3-B67F-A62EFF666E3E}">
          <x14:id>{AE897F38-76B4-4743-AF3C-5C9CFC0D49D8}</x14:id>
        </ext>
      </extLst>
    </cfRule>
  </conditionalFormatting>
  <conditionalFormatting sqref="C113">
    <cfRule type="dataBar" priority="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{A394F931-18A6-4AC6-AD21-8BFBA31521F2}</x14:id>
        </ext>
      </extLst>
    </cfRule>
  </conditionalFormatting>
  <pageMargins left="0.70866141732283472" right="0.70866141732283472" top="0.74803149606299213" bottom="0.55118110236220474" header="0.31496062992125984" footer="0.31496062992125984"/>
  <pageSetup paperSize="9" scale="62" orientation="landscape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0F73FE-368F-4D7F-AA12-3144BE9A501A}">
            <x14:dataBar minLength="0" maxLength="100" negativeBarColorSameAsPositive="1" axisPosition="none">
              <x14:cfvo type="min"/>
              <x14:cfvo type="max"/>
            </x14:dataBar>
          </x14:cfRule>
          <xm:sqref>B92:B95</xm:sqref>
        </x14:conditionalFormatting>
        <x14:conditionalFormatting xmlns:xm="http://schemas.microsoft.com/office/excel/2006/main">
          <x14:cfRule type="dataBar" id="{71D977DB-42A6-4516-A6FE-CE489368A011}">
            <x14:dataBar minLength="0" maxLength="100" negativeBarColorSameAsPositive="1" axisPosition="none">
              <x14:cfvo type="min"/>
              <x14:cfvo type="max"/>
            </x14:dataBar>
          </x14:cfRule>
          <xm:sqref>B98:B102</xm:sqref>
        </x14:conditionalFormatting>
        <x14:conditionalFormatting xmlns:xm="http://schemas.microsoft.com/office/excel/2006/main">
          <x14:cfRule type="dataBar" id="{E74139D1-8009-41F8-A279-FE3F7A297D1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C92:C95 F128 F130:F132 I128:I132 L129</xm:sqref>
        </x14:conditionalFormatting>
        <x14:conditionalFormatting xmlns:xm="http://schemas.microsoft.com/office/excel/2006/main">
          <x14:cfRule type="dataBar" id="{D410FE23-89A9-405E-9CB7-A25EE87C4E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C98:C102</xm:sqref>
        </x14:conditionalFormatting>
        <x14:conditionalFormatting xmlns:xm="http://schemas.microsoft.com/office/excel/2006/main">
          <x14:cfRule type="dataBar" id="{34327BA5-CAF5-423C-A027-9FE33A7FD16B}">
            <x14:dataBar minLength="0" maxLength="100" negativeBarColorSameAsPositive="1" axisPosition="none">
              <x14:cfvo type="min"/>
              <x14:cfvo type="max"/>
            </x14:dataBar>
          </x14:cfRule>
          <xm:sqref>B92:B95</xm:sqref>
        </x14:conditionalFormatting>
        <x14:conditionalFormatting xmlns:xm="http://schemas.microsoft.com/office/excel/2006/main">
          <x14:cfRule type="dataBar" id="{9F4763BD-0B38-4DF4-8336-0B7EFEF6493D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D19:D32</xm:sqref>
        </x14:conditionalFormatting>
        <x14:conditionalFormatting xmlns:xm="http://schemas.microsoft.com/office/excel/2006/main">
          <x14:cfRule type="dataBar" id="{792038AC-6C41-4999-AF7C-88213486436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F36:F41 C36:C41 C44:C48 F43:F48</xm:sqref>
        </x14:conditionalFormatting>
        <x14:conditionalFormatting xmlns:xm="http://schemas.microsoft.com/office/excel/2006/main">
          <x14:cfRule type="dataBar" id="{079482EA-333C-4671-9626-6FF0195144C9}">
            <x14:dataBar minLength="0" maxLength="100" negativeBarColorSameAsPositive="1" axisPosition="none">
              <x14:cfvo type="min"/>
              <x14:cfvo type="max"/>
            </x14:dataBar>
          </x14:cfRule>
          <xm:sqref>F42</xm:sqref>
        </x14:conditionalFormatting>
        <x14:conditionalFormatting xmlns:xm="http://schemas.microsoft.com/office/excel/2006/main">
          <x14:cfRule type="dataBar" id="{1FD70878-BABD-4A10-8BC5-70BE7CB2BD8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O36:O45 O47:O48</xm:sqref>
        </x14:conditionalFormatting>
        <x14:conditionalFormatting xmlns:xm="http://schemas.microsoft.com/office/excel/2006/main">
          <x14:cfRule type="dataBar" id="{22251967-9960-48BF-BEAB-2BE381D90C2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L36:L45</xm:sqref>
        </x14:conditionalFormatting>
        <x14:conditionalFormatting xmlns:xm="http://schemas.microsoft.com/office/excel/2006/main">
          <x14:cfRule type="dataBar" id="{4F14C4D0-66C7-4DAE-81B4-91E2D8A6D31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I44:I48 I36:I41</xm:sqref>
        </x14:conditionalFormatting>
        <x14:conditionalFormatting xmlns:xm="http://schemas.microsoft.com/office/excel/2006/main">
          <x14:cfRule type="dataBar" id="{05D83EB0-910B-49DE-BF0D-62F780399D30}">
            <x14:dataBar minLength="0" maxLength="100" negativeBarColorSameAsPositive="1" axisPosition="none">
              <x14:cfvo type="min"/>
              <x14:cfvo type="max"/>
            </x14:dataBar>
          </x14:cfRule>
          <xm:sqref>I43</xm:sqref>
        </x14:conditionalFormatting>
        <x14:conditionalFormatting xmlns:xm="http://schemas.microsoft.com/office/excel/2006/main">
          <x14:cfRule type="dataBar" id="{97464758-A4A9-461E-A4D0-92CF119A1474}">
            <x14:dataBar minLength="0" maxLength="100" negativeBarColorSameAsPositive="1" axisPosition="none">
              <x14:cfvo type="min"/>
              <x14:cfvo type="max"/>
            </x14:dataBar>
          </x14:cfRule>
          <xm:sqref>I42</xm:sqref>
        </x14:conditionalFormatting>
        <x14:conditionalFormatting xmlns:xm="http://schemas.microsoft.com/office/excel/2006/main">
          <x14:cfRule type="dataBar" id="{F8280922-AC02-4A94-9E9B-375EE1ED242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8EC40405-132E-4DB3-AD5E-D557B6887456}">
            <x14:dataBar minLength="0" maxLength="100" negativeBarColorSameAsPositive="1" axisPosition="none">
              <x14:cfvo type="min"/>
              <x14:cfvo type="max"/>
            </x14:dataBar>
          </x14:cfRule>
          <xm:sqref>D92:D95</xm:sqref>
        </x14:conditionalFormatting>
        <x14:conditionalFormatting xmlns:xm="http://schemas.microsoft.com/office/excel/2006/main">
          <x14:cfRule type="dataBar" id="{86E95248-4698-4919-BC89-4D0EEE29A462}">
            <x14:dataBar minLength="0" maxLength="100" negativeBarColorSameAsPositive="1" axisPosition="none">
              <x14:cfvo type="min"/>
              <x14:cfvo type="max"/>
            </x14:dataBar>
          </x14:cfRule>
          <xm:sqref>D92:D95</xm:sqref>
        </x14:conditionalFormatting>
        <x14:conditionalFormatting xmlns:xm="http://schemas.microsoft.com/office/excel/2006/main">
          <x14:cfRule type="dataBar" id="{ACA33B94-2D67-4803-A734-55FAB1CB0A0F}">
            <x14:dataBar minLength="0" maxLength="100" negativeBarColorSameAsPositive="1" axisPosition="none">
              <x14:cfvo type="min"/>
              <x14:cfvo type="max"/>
            </x14:dataBar>
          </x14:cfRule>
          <xm:sqref>B6:B8</xm:sqref>
        </x14:conditionalFormatting>
        <x14:conditionalFormatting xmlns:xm="http://schemas.microsoft.com/office/excel/2006/main">
          <x14:cfRule type="dataBar" id="{6E57A9D3-B7CE-41A5-ADCB-51A2C92125D8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0B6C7342-B5F0-4DE4-B7E2-7E4DBF58A411}">
            <x14:dataBar minLength="0" maxLength="100" negativeBarColorSameAsPositive="1" axisPosition="none">
              <x14:cfvo type="min"/>
              <x14:cfvo type="max"/>
            </x14:dataBar>
          </x14:cfRule>
          <xm:sqref>C6:C8</xm:sqref>
        </x14:conditionalFormatting>
        <x14:conditionalFormatting xmlns:xm="http://schemas.microsoft.com/office/excel/2006/main">
          <x14:cfRule type="dataBar" id="{C77578F0-96B8-4B4C-AC62-77CF546D6381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11D52797-4CA6-43F0-8DB8-1CE68605F55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E0929E36-E35C-4E23-B318-C72E0690A18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C42:C43</xm:sqref>
        </x14:conditionalFormatting>
        <x14:conditionalFormatting xmlns:xm="http://schemas.microsoft.com/office/excel/2006/main">
          <x14:cfRule type="dataBar" id="{7F695D79-293F-472E-8584-CD775AF0D51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O46</xm:sqref>
        </x14:conditionalFormatting>
        <x14:conditionalFormatting xmlns:xm="http://schemas.microsoft.com/office/excel/2006/main">
          <x14:cfRule type="dataBar" id="{7E184FDB-7406-4E72-B01D-6DCD786462A8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B19:B32</xm:sqref>
        </x14:conditionalFormatting>
        <x14:conditionalFormatting xmlns:xm="http://schemas.microsoft.com/office/excel/2006/main">
          <x14:cfRule type="dataBar" id="{C91ADDF1-1233-4C25-AAA7-01866AD84F26}">
            <x14:dataBar minLength="0" maxLength="100" negativeBarColorSameAsPositive="1" axisPosition="none">
              <x14:cfvo type="min"/>
              <x14:cfvo type="num">
                <xm:f>$C$32</xm:f>
              </x14:cfvo>
            </x14:dataBar>
          </x14:cfRule>
          <xm:sqref>C19:C32</xm:sqref>
        </x14:conditionalFormatting>
        <x14:conditionalFormatting xmlns:xm="http://schemas.microsoft.com/office/excel/2006/main">
          <x14:cfRule type="dataBar" id="{C3EAF6C6-2F9B-4B2F-8F03-40DAE337CC3F}">
            <x14:dataBar minLength="0" maxLength="100" negativeBarColorSameAsPositive="1" axisPosition="none">
              <x14:cfvo type="min"/>
              <x14:cfvo type="num">
                <xm:f>$E$32</xm:f>
              </x14:cfvo>
            </x14:dataBar>
          </x14:cfRule>
          <xm:sqref>E19:E32</xm:sqref>
        </x14:conditionalFormatting>
        <x14:conditionalFormatting xmlns:xm="http://schemas.microsoft.com/office/excel/2006/main">
          <x14:cfRule type="dataBar" id="{03B50619-2721-4A47-A19F-153110E53FB2}">
            <x14:dataBar minLength="0" maxLength="100" negativeBarColorSameAsPositive="1" axisPosition="none">
              <x14:cfvo type="min"/>
              <x14:cfvo type="num">
                <xm:f>$F$32</xm:f>
              </x14:cfvo>
            </x14:dataBar>
          </x14:cfRule>
          <xm:sqref>F19:F32</xm:sqref>
        </x14:conditionalFormatting>
        <x14:conditionalFormatting xmlns:xm="http://schemas.microsoft.com/office/excel/2006/main">
          <x14:cfRule type="dataBar" id="{80A55F7E-B07D-450A-8842-4E65BBAE4D45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B36:B49</xm:sqref>
        </x14:conditionalFormatting>
        <x14:conditionalFormatting xmlns:xm="http://schemas.microsoft.com/office/excel/2006/main">
          <x14:cfRule type="dataBar" id="{95B15D2D-964C-4DA0-88A9-FF38F04371BC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D36:D49</xm:sqref>
        </x14:conditionalFormatting>
        <x14:conditionalFormatting xmlns:xm="http://schemas.microsoft.com/office/excel/2006/main">
          <x14:cfRule type="dataBar" id="{537B322E-C9B8-4C85-81DA-57D35DD7E6C4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E36:E49</xm:sqref>
        </x14:conditionalFormatting>
        <x14:conditionalFormatting xmlns:xm="http://schemas.microsoft.com/office/excel/2006/main">
          <x14:cfRule type="dataBar" id="{07ED1CD0-2CD5-43BF-AE12-AA6008383B14}">
            <x14:dataBar minLength="0" maxLength="100" negativeBarColorSameAsPositive="1" axisPosition="none">
              <x14:cfvo type="min"/>
              <x14:cfvo type="num">
                <xm:f>$G$49</xm:f>
              </x14:cfvo>
            </x14:dataBar>
          </x14:cfRule>
          <xm:sqref>G36:G49</xm:sqref>
        </x14:conditionalFormatting>
        <x14:conditionalFormatting xmlns:xm="http://schemas.microsoft.com/office/excel/2006/main">
          <x14:cfRule type="dataBar" id="{469B1868-7A18-4B89-A0EE-6C4BB7904AFD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H36:H49</xm:sqref>
        </x14:conditionalFormatting>
        <x14:conditionalFormatting xmlns:xm="http://schemas.microsoft.com/office/excel/2006/main">
          <x14:cfRule type="dataBar" id="{9A66DF2A-5031-4B72-846E-069DE099E198}">
            <x14:dataBar minLength="0" maxLength="100" negativeBarColorSameAsPositive="1" axisPosition="none">
              <x14:cfvo type="min"/>
              <x14:cfvo type="num">
                <xm:f>$J$49</xm:f>
              </x14:cfvo>
            </x14:dataBar>
          </x14:cfRule>
          <xm:sqref>J36:J49</xm:sqref>
        </x14:conditionalFormatting>
        <x14:conditionalFormatting xmlns:xm="http://schemas.microsoft.com/office/excel/2006/main">
          <x14:cfRule type="dataBar" id="{E038CDF6-318F-404C-8A5C-45F9CC9A6940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K36:K49</xm:sqref>
        </x14:conditionalFormatting>
        <x14:conditionalFormatting xmlns:xm="http://schemas.microsoft.com/office/excel/2006/main">
          <x14:cfRule type="dataBar" id="{AAD70136-B183-4878-8D6C-74CAC8A29B01}">
            <x14:dataBar minLength="0" maxLength="100" negativeBarColorSameAsPositive="1" axisPosition="none">
              <x14:cfvo type="min"/>
              <x14:cfvo type="num">
                <xm:f>$M$49</xm:f>
              </x14:cfvo>
            </x14:dataBar>
          </x14:cfRule>
          <xm:sqref>M36:M49</xm:sqref>
        </x14:conditionalFormatting>
        <x14:conditionalFormatting xmlns:xm="http://schemas.microsoft.com/office/excel/2006/main">
          <x14:cfRule type="dataBar" id="{2F59BE89-DBCA-46AF-AE19-F119C17C5AD4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N36:N49</xm:sqref>
        </x14:conditionalFormatting>
        <x14:conditionalFormatting xmlns:xm="http://schemas.microsoft.com/office/excel/2006/main">
          <x14:cfRule type="dataBar" id="{D5A8F173-65A4-4B3E-9173-8BFA44C5F64F}">
            <x14:dataBar minLength="0" maxLength="100" negativeBarColorSameAsPositive="1" axisPosition="none">
              <x14:cfvo type="min"/>
              <x14:cfvo type="num">
                <xm:f>$P$49</xm:f>
              </x14:cfvo>
            </x14:dataBar>
          </x14:cfRule>
          <xm:sqref>P36:P49</xm:sqref>
        </x14:conditionalFormatting>
        <x14:conditionalFormatting xmlns:xm="http://schemas.microsoft.com/office/excel/2006/main">
          <x14:cfRule type="dataBar" id="{A050B01C-2B71-43DD-B6E7-435F9DCB624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C49</xm:sqref>
        </x14:conditionalFormatting>
        <x14:conditionalFormatting xmlns:xm="http://schemas.microsoft.com/office/excel/2006/main">
          <x14:cfRule type="dataBar" id="{1DDEAEF5-1F98-4B12-8273-1A1200D390F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F49</xm:sqref>
        </x14:conditionalFormatting>
        <x14:conditionalFormatting xmlns:xm="http://schemas.microsoft.com/office/excel/2006/main">
          <x14:cfRule type="dataBar" id="{06C303C1-7BD4-4D49-89BA-CA99245ACE8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I49</xm:sqref>
        </x14:conditionalFormatting>
        <x14:conditionalFormatting xmlns:xm="http://schemas.microsoft.com/office/excel/2006/main">
          <x14:cfRule type="dataBar" id="{E0F471C3-C172-4774-BB92-3C1F0E0985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L49</xm:sqref>
        </x14:conditionalFormatting>
        <x14:conditionalFormatting xmlns:xm="http://schemas.microsoft.com/office/excel/2006/main">
          <x14:cfRule type="dataBar" id="{1141C856-4228-44F7-9718-F7D3042A807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O49</xm:sqref>
        </x14:conditionalFormatting>
        <x14:conditionalFormatting xmlns:xm="http://schemas.microsoft.com/office/excel/2006/main">
          <x14:cfRule type="dataBar" id="{6958C591-69FF-4682-B98A-7C48D998DEB7}">
            <x14:dataBar minLength="0" maxLength="100" negativeBarColorSameAsPositive="1" axisPosition="none">
              <x14:cfvo type="min"/>
              <x14:cfvo type="max"/>
            </x14:dataBar>
          </x14:cfRule>
          <xm:sqref>B14:B16</xm:sqref>
        </x14:conditionalFormatting>
        <x14:conditionalFormatting xmlns:xm="http://schemas.microsoft.com/office/excel/2006/main">
          <x14:cfRule type="dataBar" id="{36FC2F80-A7AF-4EBB-A13A-782B850E1633}">
            <x14:dataBar minLength="0" maxLength="100" negativeBarColorSameAsPositive="1" axisPosition="none">
              <x14:cfvo type="min"/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9CAB3254-D6F3-422E-8374-B3CB227F0F52}">
            <x14:dataBar minLength="0" maxLength="100" negativeBarColorSameAsPositive="1" axisPosition="none">
              <x14:cfvo type="min"/>
              <x14:cfvo type="max"/>
            </x14:dataBar>
          </x14:cfRule>
          <xm:sqref>C14:C16</xm:sqref>
        </x14:conditionalFormatting>
        <x14:conditionalFormatting xmlns:xm="http://schemas.microsoft.com/office/excel/2006/main">
          <x14:cfRule type="dataBar" id="{85B76927-839D-45FB-B312-528EFE72573D}">
            <x14:dataBar minLength="0" maxLength="100" negativeBarColorSameAsPositive="1" axisPosition="none">
              <x14:cfvo type="min"/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1BF17170-9E63-49A7-A330-73AEFC6D92C1}">
            <x14:dataBar minLength="0" maxLength="100" negativeBarColorSameAsPositive="1" axisPosition="none">
              <x14:cfvo type="min"/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96C2329E-7D10-4388-B847-A1D532F2B0F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F53:F58 C53:C58 C61:C65 F60:F65</xm:sqref>
        </x14:conditionalFormatting>
        <x14:conditionalFormatting xmlns:xm="http://schemas.microsoft.com/office/excel/2006/main">
          <x14:cfRule type="dataBar" id="{0CE2685A-6771-4C47-B279-EA952F0E47AE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O53:O62 O64:O65</xm:sqref>
        </x14:conditionalFormatting>
        <x14:conditionalFormatting xmlns:xm="http://schemas.microsoft.com/office/excel/2006/main">
          <x14:cfRule type="dataBar" id="{778D155B-A27C-478B-8B78-D66065FB4911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L53:L62</xm:sqref>
        </x14:conditionalFormatting>
        <x14:conditionalFormatting xmlns:xm="http://schemas.microsoft.com/office/excel/2006/main">
          <x14:cfRule type="dataBar" id="{69D4ECA9-BA5F-4096-8972-2FC1D7DFE1BA}">
            <x14:dataBar minLength="0" maxLength="100" negativeBarColorSameAsPositive="1" axisPosition="none">
              <x14:cfvo type="num">
                <xm:f>0</xm:f>
              </x14:cfvo>
              <x14:cfvo type="num">
                <xm:f>$L$66</xm:f>
              </x14:cfvo>
            </x14:dataBar>
          </x14:cfRule>
          <xm:sqref>L53:L66</xm:sqref>
        </x14:conditionalFormatting>
        <x14:conditionalFormatting xmlns:xm="http://schemas.microsoft.com/office/excel/2006/main">
          <x14:cfRule type="dataBar" id="{029CE64B-F290-464C-A7FE-C15962AAD414}">
            <x14:dataBar minLength="0" maxLength="100" negativeBarColorSameAsPositive="1" axisPosition="none">
              <x14:cfvo type="num">
                <xm:f>0</xm:f>
              </x14:cfvo>
              <x14:cfvo type="num">
                <xm:f>$I$66</xm:f>
              </x14:cfvo>
            </x14:dataBar>
          </x14:cfRule>
          <xm:sqref>I53:I66</xm:sqref>
        </x14:conditionalFormatting>
        <x14:conditionalFormatting xmlns:xm="http://schemas.microsoft.com/office/excel/2006/main">
          <x14:cfRule type="dataBar" id="{6B8CDB12-CA56-4BB8-AB1F-9D4770DF39F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C59:C60</xm:sqref>
        </x14:conditionalFormatting>
        <x14:conditionalFormatting xmlns:xm="http://schemas.microsoft.com/office/excel/2006/main">
          <x14:cfRule type="dataBar" id="{C2E1B728-4EA0-4B0D-8441-FBF78BE027E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O63</xm:sqref>
        </x14:conditionalFormatting>
        <x14:conditionalFormatting xmlns:xm="http://schemas.microsoft.com/office/excel/2006/main">
          <x14:cfRule type="dataBar" id="{ADF9615E-1B54-482C-BF82-B4D8C9EAAA74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B53:B66</xm:sqref>
        </x14:conditionalFormatting>
        <x14:conditionalFormatting xmlns:xm="http://schemas.microsoft.com/office/excel/2006/main">
          <x14:cfRule type="dataBar" id="{75CDF4BD-78EB-4C92-861C-78A2D6C4E18E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D53:D66</xm:sqref>
        </x14:conditionalFormatting>
        <x14:conditionalFormatting xmlns:xm="http://schemas.microsoft.com/office/excel/2006/main">
          <x14:cfRule type="dataBar" id="{D1DC866D-7E22-42D5-9B80-1ABB0FA2EA89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E53:E66</xm:sqref>
        </x14:conditionalFormatting>
        <x14:conditionalFormatting xmlns:xm="http://schemas.microsoft.com/office/excel/2006/main">
          <x14:cfRule type="dataBar" id="{F709AF9D-CDDD-4AA4-B051-CE75FF2D2127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H53:H66</xm:sqref>
        </x14:conditionalFormatting>
        <x14:conditionalFormatting xmlns:xm="http://schemas.microsoft.com/office/excel/2006/main">
          <x14:cfRule type="dataBar" id="{AF4FD35C-5B07-4FCD-9223-BECAA6A687D8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K53:K66</xm:sqref>
        </x14:conditionalFormatting>
        <x14:conditionalFormatting xmlns:xm="http://schemas.microsoft.com/office/excel/2006/main">
          <x14:cfRule type="dataBar" id="{A4402414-0D45-45FF-B09E-FEFC1D16E43D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N53:N66</xm:sqref>
        </x14:conditionalFormatting>
        <x14:conditionalFormatting xmlns:xm="http://schemas.microsoft.com/office/excel/2006/main">
          <x14:cfRule type="dataBar" id="{58ED90C9-3205-4FCF-BD80-9D890CF8B4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C66</xm:sqref>
        </x14:conditionalFormatting>
        <x14:conditionalFormatting xmlns:xm="http://schemas.microsoft.com/office/excel/2006/main">
          <x14:cfRule type="dataBar" id="{EDBE1754-66C5-4060-915F-3C7CE0861E7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F66</xm:sqref>
        </x14:conditionalFormatting>
        <x14:conditionalFormatting xmlns:xm="http://schemas.microsoft.com/office/excel/2006/main">
          <x14:cfRule type="dataBar" id="{777CE1EC-030D-4E5D-9ADB-85A938843F4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L66</xm:sqref>
        </x14:conditionalFormatting>
        <x14:conditionalFormatting xmlns:xm="http://schemas.microsoft.com/office/excel/2006/main">
          <x14:cfRule type="dataBar" id="{8DD0A8AA-5F98-4CBA-AC5B-B1FF391E947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O66</xm:sqref>
        </x14:conditionalFormatting>
        <x14:conditionalFormatting xmlns:xm="http://schemas.microsoft.com/office/excel/2006/main">
          <x14:cfRule type="dataBar" id="{26768EE7-2478-430C-9304-ED953F74DA7B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G53:G66</xm:sqref>
        </x14:conditionalFormatting>
        <x14:conditionalFormatting xmlns:xm="http://schemas.microsoft.com/office/excel/2006/main">
          <x14:cfRule type="dataBar" id="{80B0B899-0A47-4AE9-BAFA-7DA776042229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J53:J66</xm:sqref>
        </x14:conditionalFormatting>
        <x14:conditionalFormatting xmlns:xm="http://schemas.microsoft.com/office/excel/2006/main">
          <x14:cfRule type="dataBar" id="{D797E5A1-3C35-48C0-B249-60D7007AEDA5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M53:M66</xm:sqref>
        </x14:conditionalFormatting>
        <x14:conditionalFormatting xmlns:xm="http://schemas.microsoft.com/office/excel/2006/main">
          <x14:cfRule type="dataBar" id="{3422174F-362A-42E7-A7BE-AACF19132168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P53:P66</xm:sqref>
        </x14:conditionalFormatting>
        <x14:conditionalFormatting xmlns:xm="http://schemas.microsoft.com/office/excel/2006/main">
          <x14:cfRule type="dataBar" id="{9A0EFD74-26AC-42F0-B850-F25B4837845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F59</xm:sqref>
        </x14:conditionalFormatting>
        <x14:conditionalFormatting xmlns:xm="http://schemas.microsoft.com/office/excel/2006/main">
          <x14:cfRule type="dataBar" id="{A88EA734-DD3E-4D86-8735-1C0E4735BD4B}">
            <x14:dataBar minLength="0" maxLength="100" negativeBarColorSameAsPositive="1" axisPosition="none">
              <x14:cfvo type="num">
                <xm:f>0</xm:f>
              </x14:cfvo>
              <x14:cfvo type="num">
                <xm:f>$B$110</xm:f>
              </x14:cfvo>
            </x14:dataBar>
          </x14:cfRule>
          <xm:sqref>B105:B110</xm:sqref>
        </x14:conditionalFormatting>
        <x14:conditionalFormatting xmlns:xm="http://schemas.microsoft.com/office/excel/2006/main">
          <x14:cfRule type="dataBar" id="{23D1811C-2499-4168-B983-CF0F37F8C9C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F120:F123</xm:sqref>
        </x14:conditionalFormatting>
        <x14:conditionalFormatting xmlns:xm="http://schemas.microsoft.com/office/excel/2006/main">
          <x14:cfRule type="dataBar" id="{754E8271-3842-40E1-8202-87EB7F7B6C2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I120:I123</xm:sqref>
        </x14:conditionalFormatting>
        <x14:conditionalFormatting xmlns:xm="http://schemas.microsoft.com/office/excel/2006/main">
          <x14:cfRule type="dataBar" id="{593B0D50-D029-4925-93C8-013C27B2760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O124</xm:sqref>
        </x14:conditionalFormatting>
        <x14:conditionalFormatting xmlns:xm="http://schemas.microsoft.com/office/excel/2006/main">
          <x14:cfRule type="dataBar" id="{1C7DB309-9229-4F89-8632-31C7A27DFDA0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O120:O123</xm:sqref>
        </x14:conditionalFormatting>
        <x14:conditionalFormatting xmlns:xm="http://schemas.microsoft.com/office/excel/2006/main">
          <x14:cfRule type="dataBar" id="{6758C948-70DB-4FD5-BC9F-47EE961CE6E5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B120:B124</xm:sqref>
        </x14:conditionalFormatting>
        <x14:conditionalFormatting xmlns:xm="http://schemas.microsoft.com/office/excel/2006/main">
          <x14:cfRule type="dataBar" id="{4053ABB8-F98A-4006-9D6F-1D2C5E2AACC8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D120:D124</xm:sqref>
        </x14:conditionalFormatting>
        <x14:conditionalFormatting xmlns:xm="http://schemas.microsoft.com/office/excel/2006/main">
          <x14:cfRule type="dataBar" id="{AB9BB212-EF92-488E-978A-3E3B6BE3AE19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E120:E124</xm:sqref>
        </x14:conditionalFormatting>
        <x14:conditionalFormatting xmlns:xm="http://schemas.microsoft.com/office/excel/2006/main">
          <x14:cfRule type="dataBar" id="{E690E89B-0EF9-492B-8565-BBD9E4783406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H120:H124</xm:sqref>
        </x14:conditionalFormatting>
        <x14:conditionalFormatting xmlns:xm="http://schemas.microsoft.com/office/excel/2006/main">
          <x14:cfRule type="dataBar" id="{BD5EC371-2A6F-42FB-8CD1-F0981DA447D2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K120:K124</xm:sqref>
        </x14:conditionalFormatting>
        <x14:conditionalFormatting xmlns:xm="http://schemas.microsoft.com/office/excel/2006/main">
          <x14:cfRule type="dataBar" id="{C24CDD41-5FCD-410B-9DE9-B2D32850C956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N120:N124</xm:sqref>
        </x14:conditionalFormatting>
        <x14:conditionalFormatting xmlns:xm="http://schemas.microsoft.com/office/excel/2006/main">
          <x14:cfRule type="dataBar" id="{A1F071B6-2960-450A-A591-3E240F5D1FF7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G120:G124</xm:sqref>
        </x14:conditionalFormatting>
        <x14:conditionalFormatting xmlns:xm="http://schemas.microsoft.com/office/excel/2006/main">
          <x14:cfRule type="dataBar" id="{6524649E-5E6C-4CE7-9C00-8C794B0F3B8C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J120:J124</xm:sqref>
        </x14:conditionalFormatting>
        <x14:conditionalFormatting xmlns:xm="http://schemas.microsoft.com/office/excel/2006/main">
          <x14:cfRule type="dataBar" id="{75772968-0FAA-4B5A-90ED-653613283A7D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M120:M124</xm:sqref>
        </x14:conditionalFormatting>
        <x14:conditionalFormatting xmlns:xm="http://schemas.microsoft.com/office/excel/2006/main">
          <x14:cfRule type="dataBar" id="{0F0A2321-A398-4CFB-9C3B-174830D861E2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P120:P124</xm:sqref>
        </x14:conditionalFormatting>
        <x14:conditionalFormatting xmlns:xm="http://schemas.microsoft.com/office/excel/2006/main">
          <x14:cfRule type="dataBar" id="{5ECF0413-E8C9-46EB-86D6-42E38A3F96AE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C105:C110</xm:sqref>
        </x14:conditionalFormatting>
        <x14:conditionalFormatting xmlns:xm="http://schemas.microsoft.com/office/excel/2006/main">
          <x14:cfRule type="dataBar" id="{DF75ABFB-3206-468C-879B-C71A3CA346D2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O130:O132 O128</xm:sqref>
        </x14:conditionalFormatting>
        <x14:conditionalFormatting xmlns:xm="http://schemas.microsoft.com/office/excel/2006/main">
          <x14:cfRule type="dataBar" id="{DF7EF055-9B59-4B9C-A9F3-B4F369CDBCB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L130:L132 L128 O129</xm:sqref>
        </x14:conditionalFormatting>
        <x14:conditionalFormatting xmlns:xm="http://schemas.microsoft.com/office/excel/2006/main">
          <x14:cfRule type="dataBar" id="{AB08C4C3-6F9C-435C-94DF-05D62E3B21BB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D128:D133</xm:sqref>
        </x14:conditionalFormatting>
        <x14:conditionalFormatting xmlns:xm="http://schemas.microsoft.com/office/excel/2006/main">
          <x14:cfRule type="dataBar" id="{A66884D4-03BD-4461-8757-B975222747B0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E130:E132 E128 H129</xm:sqref>
        </x14:conditionalFormatting>
        <x14:conditionalFormatting xmlns:xm="http://schemas.microsoft.com/office/excel/2006/main">
          <x14:cfRule type="dataBar" id="{B01D8CE1-E2F5-4AD7-ADF5-0867668E266E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H130:H132 H128 K129</xm:sqref>
        </x14:conditionalFormatting>
        <x14:conditionalFormatting xmlns:xm="http://schemas.microsoft.com/office/excel/2006/main">
          <x14:cfRule type="dataBar" id="{68775746-F16E-45DB-940F-F5E999C676C1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K130:K132 K128 N129</xm:sqref>
        </x14:conditionalFormatting>
        <x14:conditionalFormatting xmlns:xm="http://schemas.microsoft.com/office/excel/2006/main">
          <x14:cfRule type="dataBar" id="{C3ACB4B9-0189-4A22-B830-D3EC88462628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N130:N132 N128</xm:sqref>
        </x14:conditionalFormatting>
        <x14:conditionalFormatting xmlns:xm="http://schemas.microsoft.com/office/excel/2006/main">
          <x14:cfRule type="dataBar" id="{DE600325-FB6C-4CE3-964E-17D6CBC0AE97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G128:G133</xm:sqref>
        </x14:conditionalFormatting>
        <x14:conditionalFormatting xmlns:xm="http://schemas.microsoft.com/office/excel/2006/main">
          <x14:cfRule type="dataBar" id="{D2E891F5-AB35-49A9-88CD-9CCA81EEBFA4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J128:J133 M129</xm:sqref>
        </x14:conditionalFormatting>
        <x14:conditionalFormatting xmlns:xm="http://schemas.microsoft.com/office/excel/2006/main">
          <x14:cfRule type="dataBar" id="{8BBCB86A-D89C-41A1-96AC-FA068935E73A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M130:M132 M128</xm:sqref>
        </x14:conditionalFormatting>
        <x14:conditionalFormatting xmlns:xm="http://schemas.microsoft.com/office/excel/2006/main">
          <x14:cfRule type="dataBar" id="{98C59855-EFAF-4B7A-88C3-8A9F795F80DB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P128:P132</xm:sqref>
        </x14:conditionalFormatting>
        <x14:conditionalFormatting xmlns:xm="http://schemas.microsoft.com/office/excel/2006/main">
          <x14:cfRule type="dataBar" id="{2C384C21-DD28-4167-9833-92B8CEEA1857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B128:B133 E133 H133 K133 M133:N133 P133</xm:sqref>
        </x14:conditionalFormatting>
        <x14:conditionalFormatting xmlns:xm="http://schemas.microsoft.com/office/excel/2006/main">
          <x14:cfRule type="dataBar" id="{FBA1B88F-A299-4504-A113-749C71F2780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F124</xm:sqref>
        </x14:conditionalFormatting>
        <x14:conditionalFormatting xmlns:xm="http://schemas.microsoft.com/office/excel/2006/main">
          <x14:cfRule type="dataBar" id="{FE28C035-F528-4C24-A58F-6FE73B8C88B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F133</xm:sqref>
        </x14:conditionalFormatting>
        <x14:conditionalFormatting xmlns:xm="http://schemas.microsoft.com/office/excel/2006/main">
          <x14:cfRule type="dataBar" id="{37F3FF74-0EE4-430B-A33F-61047AD8B2E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I133</xm:sqref>
        </x14:conditionalFormatting>
        <x14:conditionalFormatting xmlns:xm="http://schemas.microsoft.com/office/excel/2006/main">
          <x14:cfRule type="dataBar" id="{53D302A4-1090-475B-A53B-DFBB0D6C7C1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L133</xm:sqref>
        </x14:conditionalFormatting>
        <x14:conditionalFormatting xmlns:xm="http://schemas.microsoft.com/office/excel/2006/main">
          <x14:cfRule type="dataBar" id="{28F024F4-4FA3-4BD0-B3F8-87FE07B7E17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O133</xm:sqref>
        </x14:conditionalFormatting>
        <x14:conditionalFormatting xmlns:xm="http://schemas.microsoft.com/office/excel/2006/main">
          <x14:cfRule type="dataBar" id="{BB9FC999-1498-4A9A-A339-7CEB06D3301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L124</xm:sqref>
        </x14:conditionalFormatting>
        <x14:conditionalFormatting xmlns:xm="http://schemas.microsoft.com/office/excel/2006/main">
          <x14:cfRule type="dataBar" id="{7B01AFA1-C2B6-4B53-BABC-E1FE7247EA4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L120:L123</xm:sqref>
        </x14:conditionalFormatting>
        <x14:conditionalFormatting xmlns:xm="http://schemas.microsoft.com/office/excel/2006/main">
          <x14:cfRule type="dataBar" id="{6E98ACBE-5DB6-4F0E-A89E-A72B302F10D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I124</xm:sqref>
        </x14:conditionalFormatting>
        <x14:conditionalFormatting xmlns:xm="http://schemas.microsoft.com/office/excel/2006/main">
          <x14:cfRule type="dataBar" id="{6516FA3A-112A-4904-974B-0420CC8270E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C120:C124</xm:sqref>
        </x14:conditionalFormatting>
        <x14:conditionalFormatting xmlns:xm="http://schemas.microsoft.com/office/excel/2006/main">
          <x14:cfRule type="dataBar" id="{4B76A8FE-37A6-48DA-8DC9-AAD1D8BFB59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C128:C133</xm:sqref>
        </x14:conditionalFormatting>
        <x14:conditionalFormatting xmlns:xm="http://schemas.microsoft.com/office/excel/2006/main">
          <x14:cfRule type="dataBar" id="{241E68C6-7C85-4178-91A0-12ACAF1DD5AA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L46:L48 L89 L50</xm:sqref>
        </x14:conditionalFormatting>
        <x14:conditionalFormatting xmlns:xm="http://schemas.microsoft.com/office/excel/2006/main">
          <x14:cfRule type="dataBar" id="{AC83C2BD-3CA9-4207-9FB9-4F9847548B64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C31</xm:sqref>
        </x14:conditionalFormatting>
        <x14:conditionalFormatting xmlns:xm="http://schemas.microsoft.com/office/excel/2006/main">
          <x14:cfRule type="dataBar" id="{687117F5-0E2B-4099-93FC-7084E5EDB8D3}">
            <x14:dataBar minLength="0" maxLength="100" negativeBarColorSameAsPositive="1" axisPosition="none">
              <x14:cfvo type="min"/>
              <x14:cfvo type="num">
                <xm:f>$C$32</xm:f>
              </x14:cfvo>
            </x14:dataBar>
          </x14:cfRule>
          <xm:sqref>E31</xm:sqref>
        </x14:conditionalFormatting>
        <x14:conditionalFormatting xmlns:xm="http://schemas.microsoft.com/office/excel/2006/main">
          <x14:cfRule type="dataBar" id="{79091EC3-38BA-40E1-AE88-587522B86163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E31</xm:sqref>
        </x14:conditionalFormatting>
        <x14:conditionalFormatting xmlns:xm="http://schemas.microsoft.com/office/excel/2006/main">
          <x14:cfRule type="dataBar" id="{9D6BD686-2696-4DC2-947D-613E4A82D9A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66910D6C-0139-4FC4-8EEE-5636300B035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F287C99E-BA1F-4141-BEC9-09B3771B215E}">
            <x14:dataBar minLength="0" maxLength="100" negativeBarColorSameAsPositive="1" axisPosition="none">
              <x14:cfvo type="num">
                <xm:f>0</xm:f>
              </x14:cfvo>
              <x14:cfvo type="num">
                <xm:f>$E$84</xm:f>
              </x14:cfvo>
            </x14:dataBar>
          </x14:cfRule>
          <xm:sqref>E71:E84</xm:sqref>
        </x14:conditionalFormatting>
        <x14:conditionalFormatting xmlns:xm="http://schemas.microsoft.com/office/excel/2006/main">
          <x14:cfRule type="dataBar" id="{CE4B017C-23E4-4F64-9193-609AC17C91D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G71:G84 J71:J84</xm:sqref>
        </x14:conditionalFormatting>
        <x14:conditionalFormatting xmlns:xm="http://schemas.microsoft.com/office/excel/2006/main">
          <x14:cfRule type="dataBar" id="{2E40BE0B-B4C0-4EC1-B9F1-9A96D81B0B44}">
            <x14:dataBar minLength="0" maxLength="100" negativeBarColorSameAsPositive="1" axisPosition="none">
              <x14:cfvo type="num">
                <xm:f>0</xm:f>
              </x14:cfvo>
              <x14:cfvo type="num">
                <xm:f>$F$84</xm:f>
              </x14:cfvo>
            </x14:dataBar>
          </x14:cfRule>
          <xm:sqref>F71:F84</xm:sqref>
        </x14:conditionalFormatting>
        <x14:conditionalFormatting xmlns:xm="http://schemas.microsoft.com/office/excel/2006/main">
          <x14:cfRule type="dataBar" id="{BBE2F7BF-80C5-4984-8322-432BF55D6B08}">
            <x14:dataBar minLength="0" maxLength="100" negativeBarColorSameAsPositive="1" axisPosition="none">
              <x14:cfvo type="num">
                <xm:f>0</xm:f>
              </x14:cfvo>
              <x14:cfvo type="num">
                <xm:f>$I$84</xm:f>
              </x14:cfvo>
            </x14:dataBar>
          </x14:cfRule>
          <xm:sqref>I71:I84</xm:sqref>
        </x14:conditionalFormatting>
        <x14:conditionalFormatting xmlns:xm="http://schemas.microsoft.com/office/excel/2006/main">
          <x14:cfRule type="dataBar" id="{A34E7EA6-F3DD-4FCB-A62C-DC978998052F}">
            <x14:dataBar minLength="0" maxLength="100" negativeBarColorSameAsPositive="1" axisPosition="none">
              <x14:cfvo type="num">
                <xm:f>0</xm:f>
              </x14:cfvo>
              <x14:cfvo type="num">
                <xm:f>$C$84</xm:f>
              </x14:cfvo>
            </x14:dataBar>
          </x14:cfRule>
          <xm:sqref>C71:C84</xm:sqref>
        </x14:conditionalFormatting>
        <x14:conditionalFormatting xmlns:xm="http://schemas.microsoft.com/office/excel/2006/main">
          <x14:cfRule type="dataBar" id="{053B67BD-2FE3-4BB3-9B38-77944DF77571}">
            <x14:dataBar minLength="0" maxLength="100" negativeBarColorSameAsPositive="1" axisPosition="none">
              <x14:cfvo type="num">
                <xm:f>0</xm:f>
              </x14:cfvo>
              <x14:cfvo type="num">
                <xm:f>$B$84</xm:f>
              </x14:cfvo>
            </x14:dataBar>
          </x14:cfRule>
          <xm:sqref>B71:B84</xm:sqref>
        </x14:conditionalFormatting>
        <x14:conditionalFormatting xmlns:xm="http://schemas.microsoft.com/office/excel/2006/main">
          <x14:cfRule type="dataBar" id="{E960C89D-FDEE-497A-A35E-BDCAC5A9AB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D71:D84</xm:sqref>
        </x14:conditionalFormatting>
        <x14:conditionalFormatting xmlns:xm="http://schemas.microsoft.com/office/excel/2006/main">
          <x14:cfRule type="dataBar" id="{478CB795-DCB6-43D2-8F7D-FC48F71621A2}">
            <x14:dataBar minLength="0" maxLength="100" negativeBarColorSameAsPositive="1" axisPosition="none">
              <x14:cfvo type="num">
                <xm:f>0</xm:f>
              </x14:cfvo>
              <x14:cfvo type="num">
                <xm:f>$H$84</xm:f>
              </x14:cfvo>
            </x14:dataBar>
          </x14:cfRule>
          <xm:sqref>H71:H84</xm:sqref>
        </x14:conditionalFormatting>
        <x14:conditionalFormatting xmlns:xm="http://schemas.microsoft.com/office/excel/2006/main">
          <x14:cfRule type="dataBar" id="{D482D36E-D30C-4ABD-B305-9906644802A2}">
            <x14:dataBar minLength="0" maxLength="100" negativeBarColorSameAsPositive="1" axisPosition="none">
              <x14:cfvo type="num">
                <xm:f>0</xm:f>
              </x14:cfvo>
              <x14:cfvo type="num">
                <xm:f>$F$152</xm:f>
              </x14:cfvo>
            </x14:dataBar>
          </x14:cfRule>
          <xm:sqref>F147:F152</xm:sqref>
        </x14:conditionalFormatting>
        <x14:conditionalFormatting xmlns:xm="http://schemas.microsoft.com/office/excel/2006/main">
          <x14:cfRule type="dataBar" id="{DC00A7C8-63D1-4518-906B-023DE99FEEE1}">
            <x14:dataBar minLength="0" maxLength="100" negativeBarColorSameAsPositive="1" axisPosition="none">
              <x14:cfvo type="num">
                <xm:f>0</xm:f>
              </x14:cfvo>
              <x14:cfvo type="num">
                <xm:f>$F$96</xm:f>
              </x14:cfvo>
            </x14:dataBar>
          </x14:cfRule>
          <xm:sqref>F138:F142</xm:sqref>
        </x14:conditionalFormatting>
        <x14:conditionalFormatting xmlns:xm="http://schemas.microsoft.com/office/excel/2006/main">
          <x14:cfRule type="dataBar" id="{C1C75335-796D-4E8F-B2BB-7E8BF945A272}">
            <x14:dataBar minLength="0" maxLength="100" negativeBarColorSameAsPositive="1" axisPosition="none">
              <x14:cfvo type="num">
                <xm:f>0</xm:f>
              </x14:cfvo>
              <x14:cfvo type="num">
                <xm:f>$I$142</xm:f>
              </x14:cfvo>
            </x14:dataBar>
          </x14:cfRule>
          <xm:sqref>I138:I142</xm:sqref>
        </x14:conditionalFormatting>
        <x14:conditionalFormatting xmlns:xm="http://schemas.microsoft.com/office/excel/2006/main">
          <x14:cfRule type="dataBar" id="{EADAD34E-9976-4B6D-920A-DDFB0F533F7C}">
            <x14:dataBar minLength="0" maxLength="100" negativeBarColorSameAsPositive="1" axisPosition="none">
              <x14:cfvo type="num">
                <xm:f>0</xm:f>
              </x14:cfvo>
              <x14:cfvo type="num">
                <xm:f>$B$142</xm:f>
              </x14:cfvo>
            </x14:dataBar>
          </x14:cfRule>
          <xm:sqref>B138:B142</xm:sqref>
        </x14:conditionalFormatting>
        <x14:conditionalFormatting xmlns:xm="http://schemas.microsoft.com/office/excel/2006/main">
          <x14:cfRule type="dataBar" id="{673838DC-7072-4202-B17B-E1DBEC834C9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D138:D142</xm:sqref>
        </x14:conditionalFormatting>
        <x14:conditionalFormatting xmlns:xm="http://schemas.microsoft.com/office/excel/2006/main">
          <x14:cfRule type="dataBar" id="{E11FE50F-761C-4D62-8E09-FB0A184F0620}">
            <x14:dataBar minLength="0" maxLength="100" negativeBarColorSameAsPositive="1" axisPosition="none">
              <x14:cfvo type="num">
                <xm:f>0</xm:f>
              </x14:cfvo>
              <x14:cfvo type="num">
                <xm:f>$E$142</xm:f>
              </x14:cfvo>
            </x14:dataBar>
          </x14:cfRule>
          <xm:sqref>E138:E142</xm:sqref>
        </x14:conditionalFormatting>
        <x14:conditionalFormatting xmlns:xm="http://schemas.microsoft.com/office/excel/2006/main">
          <x14:cfRule type="dataBar" id="{26421ABD-2ED5-45C4-843A-DBCA5034BF0F}">
            <x14:dataBar minLength="0" maxLength="100" negativeBarColorSameAsPositive="1" axisPosition="none">
              <x14:cfvo type="num">
                <xm:f>0</xm:f>
              </x14:cfvo>
              <x14:cfvo type="num">
                <xm:f>$H$142</xm:f>
              </x14:cfvo>
            </x14:dataBar>
          </x14:cfRule>
          <xm:sqref>H138:H142</xm:sqref>
        </x14:conditionalFormatting>
        <x14:conditionalFormatting xmlns:xm="http://schemas.microsoft.com/office/excel/2006/main">
          <x14:cfRule type="dataBar" id="{F0E800C6-CD50-47AB-A0F7-C32A4005ECB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G138:G142</xm:sqref>
        </x14:conditionalFormatting>
        <x14:conditionalFormatting xmlns:xm="http://schemas.microsoft.com/office/excel/2006/main">
          <x14:cfRule type="dataBar" id="{46FA4202-65C7-4CA7-89F5-42293751FCE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J138:J142</xm:sqref>
        </x14:conditionalFormatting>
        <x14:conditionalFormatting xmlns:xm="http://schemas.microsoft.com/office/excel/2006/main">
          <x14:cfRule type="dataBar" id="{B1F81ED3-E54D-4F00-8E39-E53D28A7D8A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D147:D152</xm:sqref>
        </x14:conditionalFormatting>
        <x14:conditionalFormatting xmlns:xm="http://schemas.microsoft.com/office/excel/2006/main">
          <x14:cfRule type="dataBar" id="{14CEB767-EE26-44C7-95FD-648BF0F0F275}">
            <x14:dataBar minLength="0" maxLength="100" negativeBarColorSameAsPositive="1" axisPosition="none">
              <x14:cfvo type="num">
                <xm:f>0</xm:f>
              </x14:cfvo>
              <x14:cfvo type="num">
                <xm:f>$E$152</xm:f>
              </x14:cfvo>
            </x14:dataBar>
          </x14:cfRule>
          <xm:sqref>E147:E152</xm:sqref>
        </x14:conditionalFormatting>
        <x14:conditionalFormatting xmlns:xm="http://schemas.microsoft.com/office/excel/2006/main">
          <x14:cfRule type="dataBar" id="{DC73CD0B-E892-4DDA-B39A-6C7D097DEB70}">
            <x14:dataBar minLength="0" maxLength="100" negativeBarColorSameAsPositive="1" axisPosition="none">
              <x14:cfvo type="num">
                <xm:f>0</xm:f>
              </x14:cfvo>
              <x14:cfvo type="num">
                <xm:f>$H$152</xm:f>
              </x14:cfvo>
            </x14:dataBar>
          </x14:cfRule>
          <xm:sqref>H147:H152</xm:sqref>
        </x14:conditionalFormatting>
        <x14:conditionalFormatting xmlns:xm="http://schemas.microsoft.com/office/excel/2006/main">
          <x14:cfRule type="dataBar" id="{86ECE426-1BFA-46ED-A4BF-A1AE92055B0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G147:G152</xm:sqref>
        </x14:conditionalFormatting>
        <x14:conditionalFormatting xmlns:xm="http://schemas.microsoft.com/office/excel/2006/main">
          <x14:cfRule type="dataBar" id="{DD3493A4-4698-446A-B869-F8CDA2F0D7A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J147:J152</xm:sqref>
        </x14:conditionalFormatting>
        <x14:conditionalFormatting xmlns:xm="http://schemas.microsoft.com/office/excel/2006/main">
          <x14:cfRule type="dataBar" id="{AC06E363-511C-4BBE-85EC-977EF0B2D938}">
            <x14:dataBar minLength="0" maxLength="100" negativeBarColorSameAsPositive="1" axisPosition="none">
              <x14:cfvo type="num">
                <xm:f>0</xm:f>
              </x14:cfvo>
              <x14:cfvo type="num">
                <xm:f>$B$152</xm:f>
              </x14:cfvo>
            </x14:dataBar>
          </x14:cfRule>
          <xm:sqref>B147:B152</xm:sqref>
        </x14:conditionalFormatting>
        <x14:conditionalFormatting xmlns:xm="http://schemas.microsoft.com/office/excel/2006/main">
          <x14:cfRule type="dataBar" id="{02141CC1-1217-4723-A1F2-9528F8E5F98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F142</xm:sqref>
        </x14:conditionalFormatting>
        <x14:conditionalFormatting xmlns:xm="http://schemas.microsoft.com/office/excel/2006/main">
          <x14:cfRule type="dataBar" id="{03B98675-6D16-4FA5-8BCE-88DAD79703AE}">
            <x14:dataBar minLength="0" maxLength="100" negativeBarColorSameAsPositive="1" axisPosition="none">
              <x14:cfvo type="num">
                <xm:f>0</xm:f>
              </x14:cfvo>
              <x14:cfvo type="num">
                <xm:f>$I$152</xm:f>
              </x14:cfvo>
            </x14:dataBar>
          </x14:cfRule>
          <xm:sqref>I147:I152</xm:sqref>
        </x14:conditionalFormatting>
        <x14:conditionalFormatting xmlns:xm="http://schemas.microsoft.com/office/excel/2006/main">
          <x14:cfRule type="dataBar" id="{82D6B459-E303-4572-8BDE-AC617BA71B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I142</xm:sqref>
        </x14:conditionalFormatting>
        <x14:conditionalFormatting xmlns:xm="http://schemas.microsoft.com/office/excel/2006/main">
          <x14:cfRule type="dataBar" id="{1E788E37-7DB1-4192-94AD-D2FFA311AFE1}">
            <x14:dataBar minLength="0" maxLength="100" negativeBarColorSameAsPositive="1" axisPosition="none">
              <x14:cfvo type="num">
                <xm:f>0</xm:f>
              </x14:cfvo>
              <x14:cfvo type="num">
                <xm:f>$C$142</xm:f>
              </x14:cfvo>
            </x14:dataBar>
          </x14:cfRule>
          <xm:sqref>C138:C142</xm:sqref>
        </x14:conditionalFormatting>
        <x14:conditionalFormatting xmlns:xm="http://schemas.microsoft.com/office/excel/2006/main">
          <x14:cfRule type="dataBar" id="{EBD3004A-D1EC-4D9C-93FF-73CC5510D39F}">
            <x14:dataBar minLength="0" maxLength="100" negativeBarColorSameAsPositive="1" axisPosition="none">
              <x14:cfvo type="num">
                <xm:f>0</xm:f>
              </x14:cfvo>
              <x14:cfvo type="num">
                <xm:f>$C$152</xm:f>
              </x14:cfvo>
            </x14:dataBar>
          </x14:cfRule>
          <xm:sqref>C147:C152</xm:sqref>
        </x14:conditionalFormatting>
        <x14:conditionalFormatting xmlns:xm="http://schemas.microsoft.com/office/excel/2006/main">
          <x14:cfRule type="dataBar" id="{AE897F38-76B4-4743-AF3C-5C9CFC0D49D8}">
            <x14:dataBar minLength="0" maxLength="100" negativeBarColorSameAsPositive="1" axisPosition="none">
              <x14:cfvo type="num">
                <xm:f>0</xm:f>
              </x14:cfvo>
              <x14:cfvo type="num">
                <xm:f>$B$110</xm:f>
              </x14:cfvo>
            </x14:dataBar>
          </x14:cfRule>
          <xm:sqref>B113</xm:sqref>
        </x14:conditionalFormatting>
        <x14:conditionalFormatting xmlns:xm="http://schemas.microsoft.com/office/excel/2006/main">
          <x14:cfRule type="dataBar" id="{A394F931-18A6-4AC6-AD21-8BFBA31521F2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2015-06-03T07:34:35Z</dcterms:created>
  <dcterms:modified xsi:type="dcterms:W3CDTF">2015-06-03T07:36:12Z</dcterms:modified>
</cp:coreProperties>
</file>