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gasto\"/>
    </mc:Choice>
  </mc:AlternateContent>
  <xr:revisionPtr revIDLastSave="0" documentId="8_{CA95BBEC-1D4A-4D22-AD0D-02DAE3F7356B}" xr6:coauthVersionLast="47" xr6:coauthVersionMax="47" xr10:uidLastSave="{00000000-0000-0000-0000-000000000000}"/>
  <bookViews>
    <workbookView xWindow="-120" yWindow="-120" windowWidth="29040" windowHeight="15720" xr2:uid="{8011D08C-46D6-4572-854B-CFFFF76C5508}"/>
  </bookViews>
  <sheets>
    <sheet name="2023_Retribucións_tipo persoal" sheetId="1" r:id="rId1"/>
    <sheet name="2023_Ret. goberno_xeren_cargos" sheetId="2" r:id="rId2"/>
  </sheets>
  <externalReferences>
    <externalReference r:id="rId3"/>
    <externalReference r:id="rId4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E34" i="2" s="1"/>
  <c r="B34" i="2"/>
  <c r="D34" i="2" s="1"/>
  <c r="C30" i="2"/>
  <c r="E30" i="2" s="1"/>
  <c r="B30" i="2"/>
  <c r="D30" i="2" s="1"/>
  <c r="C26" i="2"/>
  <c r="E26" i="2" s="1"/>
  <c r="B26" i="2"/>
  <c r="D26" i="2" s="1"/>
  <c r="E22" i="2"/>
  <c r="D22" i="2"/>
  <c r="C22" i="2"/>
  <c r="B22" i="2"/>
  <c r="A22" i="2"/>
  <c r="E18" i="2"/>
  <c r="D18" i="2"/>
  <c r="C18" i="2"/>
  <c r="B18" i="2"/>
  <c r="A18" i="2"/>
  <c r="E14" i="2"/>
  <c r="D14" i="2"/>
  <c r="C14" i="2"/>
  <c r="B14" i="2"/>
  <c r="A14" i="2"/>
  <c r="E10" i="2"/>
  <c r="D10" i="2"/>
  <c r="C10" i="2"/>
  <c r="B10" i="2"/>
  <c r="A10" i="2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14" i="1"/>
  <c r="C10" i="1" s="1"/>
  <c r="D13" i="1"/>
  <c r="C13" i="1"/>
  <c r="D12" i="1"/>
  <c r="C12" i="1"/>
  <c r="D11" i="1"/>
  <c r="C11" i="1"/>
  <c r="D10" i="1"/>
  <c r="C14" i="1" l="1"/>
  <c r="D14" i="1"/>
</calcChain>
</file>

<file path=xl/sharedStrings.xml><?xml version="1.0" encoding="utf-8"?>
<sst xmlns="http://schemas.openxmlformats.org/spreadsheetml/2006/main" count="104" uniqueCount="75">
  <si>
    <t>Unidade de Análises e Programas</t>
  </si>
  <si>
    <t>Retribucións por tipo de persoal</t>
  </si>
  <si>
    <t>Fonte: Servizo de retribucións e seguros sociais; Contas Anuais UVigo 2023</t>
  </si>
  <si>
    <t>Ano 2023</t>
  </si>
  <si>
    <t>Data de publicación: xullo 2024</t>
  </si>
  <si>
    <t>Tipo de persoal</t>
  </si>
  <si>
    <t>Custo total</t>
  </si>
  <si>
    <t>% sobre custo total do persoal</t>
  </si>
  <si>
    <t>% sobre orzamento total*</t>
  </si>
  <si>
    <t>PAS</t>
  </si>
  <si>
    <t>PDI</t>
  </si>
  <si>
    <t>Persoal investigador</t>
  </si>
  <si>
    <t>Outros gastos</t>
  </si>
  <si>
    <t>TOTAL</t>
  </si>
  <si>
    <t>*Orzamento total_obrigas recoñecidas</t>
  </si>
  <si>
    <t>ID CONVENIO</t>
  </si>
  <si>
    <t>CONVENIO</t>
  </si>
  <si>
    <t>TOTAL DEVENGOS (A)</t>
  </si>
  <si>
    <t>PAGO DELEGADO (B)</t>
  </si>
  <si>
    <t>PREST. ACC ( C )</t>
  </si>
  <si>
    <t>CUSTO SS.EMP ( D )</t>
  </si>
  <si>
    <t>CUSTO SS.SOCIAL  ( E ) = ( D - B - C)</t>
  </si>
  <si>
    <t>CUSTO TOTAL   ( A + E )</t>
  </si>
  <si>
    <t>FUNCIONARIO/A PAS</t>
  </si>
  <si>
    <t>FUNCIONARIO/A INTERINO/A PAS</t>
  </si>
  <si>
    <t>FUNCIONARIO/A EVENTUAL PAS</t>
  </si>
  <si>
    <t>FUNCIONARIO/A DE CARRERA PDI</t>
  </si>
  <si>
    <t>FUNCIONARIO/A INTERINO/A PDI</t>
  </si>
  <si>
    <t>LABORAL PAS FIXO/A</t>
  </si>
  <si>
    <t>LABORAL PAS CONTRATADO/A</t>
  </si>
  <si>
    <t>LABORAL PAS CONTRATADO/A SENTENZA CON 2 PAGAS EXTRAS</t>
  </si>
  <si>
    <t>PTP CON FINANCIACION EUROPEA</t>
  </si>
  <si>
    <t>PTP CON FINANCIACION ESTATAL</t>
  </si>
  <si>
    <t>PTP CON FINANCIACION XUNTA GALICIA</t>
  </si>
  <si>
    <t>LECTOR/A DE IDIOMA ESTRANXEIRO</t>
  </si>
  <si>
    <t>LABORAL PDI CONTRATADO/A con  extra</t>
  </si>
  <si>
    <t>LABORAL PDI CONTRATADO DOCTOR</t>
  </si>
  <si>
    <t>LABORAL PDI CONTRATADO/A sin  extra</t>
  </si>
  <si>
    <t>PERSOAL INVESTIGADOR E/OU TECNICO CON FINANCIACION ESTATAL</t>
  </si>
  <si>
    <t>PERSOAL INVESTIGADOR E/OU TECNICO CON FINANCIACION XUNTA DE</t>
  </si>
  <si>
    <t>PERSOAL INVESTIGADOR E/OU TECNICO CON FINANCIACION UVIGO</t>
  </si>
  <si>
    <t>PERS. FINANC. FONDOS DE RECUALIFICACION - MARIA ZAMBRANO</t>
  </si>
  <si>
    <t>PERS. FINANC. FONDOS DE RECUALIFICACION - MARGARITA SALAS</t>
  </si>
  <si>
    <t>PERS. FINANC. FONDOS DE RECUALIFICACION - PROGRAMA INVESTIGO</t>
  </si>
  <si>
    <t>LABORAL PDI FIJO/A</t>
  </si>
  <si>
    <t>PERSOAL COLABORADOR  PROGR. E/O SUBVENC.</t>
  </si>
  <si>
    <t>PERSOAL COLABORADOR  PROGR. E/O SUBVENC. - EUROPEA</t>
  </si>
  <si>
    <t>PERSOAL COLABORADOR  PROGR. E/O SUBVENC. - ESTATAL</t>
  </si>
  <si>
    <t>PERSOAL COLABORADOR  PROGR. E/O SUBVENC. - XUNTA DE GALICIA</t>
  </si>
  <si>
    <t>PERSOAL COLABORADOR  PROGR. E/O SUBVENC. - UVIGO</t>
  </si>
  <si>
    <t>PERSOAL COLABORADOR  PROGR. E/O SUBVENC. -  EMPRESAS NAC/INT</t>
  </si>
  <si>
    <t>PERSOAL COLABORADOR  PROGR. E/O SUBVENC. -  ADMINISTRACION L</t>
  </si>
  <si>
    <t>PERSOAL COLABORADOR  PROGR. E/O SUBVENC. - FUNDACION NAC/INT</t>
  </si>
  <si>
    <t>PERSOAL COLABORADOR  PROGR. E/O SUBVENC. - ORG. NON EUROPEA</t>
  </si>
  <si>
    <t>PERSOAL INVESTIGADOR PROPIO - UNIV. VIGO</t>
  </si>
  <si>
    <t>PTP/S CON FINANCIACION XUNTA DE GALICIA</t>
  </si>
  <si>
    <t>BOLSEIROS PROGRAMAS FORMACION-PRACTICAS ACADEMICAS EXTERNAS</t>
  </si>
  <si>
    <t>OUTRAS PRESTACIONS SOCIAIS</t>
  </si>
  <si>
    <t>INCIDENCIAS DE NÓMINA</t>
  </si>
  <si>
    <t>PERSOAL INVESTIGADOR HONORÍFICO</t>
  </si>
  <si>
    <t>ALTOS CARGOS</t>
  </si>
  <si>
    <t>Gasto de persoal,  equipo de goberno, equipo xerencial e cargos académicos</t>
  </si>
  <si>
    <t>Fonte: Servizo de retribucións e seguros sociais; Contas anuais UVigo 2023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</si>
  <si>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</si>
  <si>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</si>
  <si>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</si>
  <si>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</si>
  <si>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</si>
  <si>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</si>
  <si>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PAS</t>
  </si>
  <si>
    <t>Retribucións Equipo de Goberno**</t>
  </si>
  <si>
    <t>Retribucións altos cargos e persoal eventual</t>
  </si>
  <si>
    <t>Comp. Retr. por cargo académico</t>
  </si>
  <si>
    <t>* Orzamento total = Obrigas recoñecidas</t>
  </si>
  <si>
    <t>**Segundo o artigo 50 da LOSU forman parte do equipo de goberno: Reitor/a, Vicerreitores/as, Secretraio/a Xeral e Xerente/a.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</si>
</sst>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0" borderId="1" xfId="2" applyFont="1" applyBorder="1" applyAlignment="1">
      <alignment vertical="center" wrapText="1"/>
    </xf>
    <xf numFmtId="0" fontId="4" fillId="0" borderId="1" xfId="2" applyFont="1" applyBorder="1"/>
    <xf numFmtId="0" fontId="5" fillId="0" borderId="1" xfId="2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0" fontId="6" fillId="0" borderId="0" xfId="1" applyNumberFormat="1" applyFont="1"/>
    <xf numFmtId="0" fontId="3" fillId="0" borderId="0" xfId="0" applyFont="1"/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10" fontId="6" fillId="0" borderId="0" xfId="0" applyNumberFormat="1" applyFont="1"/>
    <xf numFmtId="10" fontId="3" fillId="0" borderId="0" xfId="0" applyNumberFormat="1" applyFont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164" fontId="6" fillId="3" borderId="2" xfId="0" applyNumberFormat="1" applyFont="1" applyFill="1" applyBorder="1"/>
    <xf numFmtId="164" fontId="6" fillId="3" borderId="3" xfId="0" applyNumberFormat="1" applyFont="1" applyFill="1" applyBorder="1"/>
    <xf numFmtId="164" fontId="3" fillId="3" borderId="3" xfId="0" applyNumberFormat="1" applyFont="1" applyFill="1" applyBorder="1"/>
    <xf numFmtId="10" fontId="6" fillId="3" borderId="3" xfId="0" applyNumberFormat="1" applyFont="1" applyFill="1" applyBorder="1"/>
    <xf numFmtId="10" fontId="3" fillId="3" borderId="4" xfId="0" applyNumberFormat="1" applyFont="1" applyFill="1" applyBorder="1"/>
  </cellXfs>
  <cellStyles count="3">
    <cellStyle name="Normal" xfId="0" builtinId="0"/>
    <cellStyle name="Normal 2 3" xfId="2" xr:uid="{3647AD89-F635-4BA5-9AE3-4C693D2E458F}"/>
    <cellStyle name="Porcentaje" xfId="1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'2023_Retribucións_tipo persoal'!$C$9</c:f>
              <c:strCache>
                <c:ptCount val="1"/>
                <c:pt idx="0">
                  <c:v>% sobre custo total do persoal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3A-4DA8-8275-6D16B93255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3A-4DA8-8275-6D16B93255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E3A-4DA8-8275-6D16B93255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E3A-4DA8-8275-6D16B9325542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'2023_Retribucións_tipo persoal'!$A$10:$A$14</c15:sqref>
                  </c15:fullRef>
                </c:ext>
              </c:extLst>
              <c:f>'2023_Retribucións_tipo persoal'!$A$10:$A$13</c:f>
              <c:strCache>
                <c:ptCount val="4"/>
                <c:pt idx="0">
                  <c:v>PAS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'2023_Retribucións_tipo persoal'!$C$10:$C$14</c15:sqref>
                  </c15:fullRef>
                </c:ext>
              </c:extLst>
              <c:f>'2023_Retribucións_tipo persoal'!$C$10:$C$13</c:f>
              <c:numCache>
                <c:formatCode>0.00%</c:formatCode>
                <c:ptCount val="4"/>
                <c:pt idx="0">
                  <c:v>0.26568000529179031</c:v>
                </c:pt>
                <c:pt idx="1">
                  <c:v>0.56449285486628065</c:v>
                </c:pt>
                <c:pt idx="2">
                  <c:v>0.16621467006985424</c:v>
                </c:pt>
                <c:pt idx="3">
                  <c:v>3.6124697720746361E-3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BE3A-4DA8-8275-6D16B93255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'2023_Retribucións_tipo persoal'!$B$9</c15:sqref>
                        </c15:formulaRef>
                      </c:ext>
                    </c:extLst>
                    <c:strCache>
                      <c:ptCount val="1"/>
                      <c:pt idx="0">
                        <c:v>Custo 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BE3A-4DA8-8275-6D16B93255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BE3A-4DA8-8275-6D16B93255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BE3A-4DA8-8275-6D16B93255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BE3A-4DA8-8275-6D16B932554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'2023_Retribucións_tipo persoal'!$A$10:$A$14</c15:sqref>
                        </c15:fullRef>
                        <c15:formulaRef>
                          <c15:sqref>'2023_Retribucións_tipo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'2023_Retribucións_tipo persoal'!$B$10:$B$14</c15:sqref>
                        </c15:fullRef>
                        <c15:formulaRef>
                          <c15:sqref>'2023_Retribucións_tipo persoal'!$B$10:$B$13</c15:sqref>
                        </c15:formulaRef>
                      </c:ext>
                    </c:extLst>
                    <c:numCache>
                      <c:formatCode>#,##0.00\ "€"</c:formatCode>
                      <c:ptCount val="4"/>
                      <c:pt idx="0">
                        <c:v>38403765.619991995</c:v>
                      </c:pt>
                      <c:pt idx="1">
                        <c:v>81596849.068997994</c:v>
                      </c:pt>
                      <c:pt idx="2">
                        <c:v>24026155.920000009</c:v>
                      </c:pt>
                      <c:pt idx="3">
                        <c:v>522178.71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1-BE3A-4DA8-8275-6D16B932554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'2023_Retribucións_tipo persoal'!$D$9</c15:sqref>
                        </c15:formulaRef>
                      </c:ext>
                    </c:extLst>
                    <c:strCache>
                      <c:ptCount val="1"/>
                      <c:pt idx="0">
                        <c:v>% sobre orzamento total*</c:v>
                      </c:pt>
                    </c:strCache>
                  </c:strRef>
                </c:tx>
                <c:explosion val="2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BE3A-4DA8-8275-6D16B932554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BE3A-4DA8-8275-6D16B932554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BE3A-4DA8-8275-6D16B932554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BE3A-4DA8-8275-6D16B9325542}"/>
                    </c:ext>
                  </c:extLst>
                </c:dPt>
                <c:dLbls>
                  <c:numFmt formatCode="General" sourceLinked="0"/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'2023_Retribucións_tipo persoal'!$A$10:$A$14</c15:sqref>
                        </c15:fullRef>
                        <c15:formulaRef>
                          <c15:sqref>'2023_Retribucións_tipo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'2023_Retribucións_tipo persoal'!$D$10:$D$14</c15:sqref>
                        </c15:fullRef>
                        <c15:formulaRef>
                          <c15:sqref>'2023_Retribucións_tipo persoal'!$D$10:$D$13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0.19482722850408132</c:v>
                      </c:pt>
                      <c:pt idx="1">
                        <c:v>0.41395128061356035</c:v>
                      </c:pt>
                      <c:pt idx="2">
                        <c:v>0.12188777048112563</c:v>
                      </c:pt>
                      <c:pt idx="3">
                        <c:v>2.6490795683894088E-3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A-BE3A-4DA8-8275-6D16B932554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28572</xdr:colOff>
      <xdr:row>0</xdr:row>
      <xdr:rowOff>133350</xdr:rowOff>
    </xdr:from>
    <xdr:to>
      <xdr:col>1</xdr:col>
      <xdr:colOff>1971676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A9B1D5C-0FAF-4692-81CE-063E310A30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2" y="133350"/>
          <a:ext cx="321945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</xdr:row>
      <xdr:rowOff>142875</xdr:rowOff>
    </xdr:from>
    <xdr:to>
      <xdr:col>8</xdr:col>
      <xdr:colOff>695325</xdr:colOff>
      <xdr:row>17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7DBAAC-E5D6-43E3-B049-A937F66DF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2771775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EED2F60-95EA-4D11-AAE9-C465F132EB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7432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PERSOAL\TRABALLO\2023_Retribuci&#243;ns%20por%20tipo%20de%20persoal.xlsx" TargetMode="External"/><Relationship Id="rId1" Type="http://schemas.openxmlformats.org/officeDocument/2006/relationships/externalLinkPath" Target="/Unidade%20de%20Estudos%20e%20Programas/DATOS/2023/2023_PERSOAL/TRABALLO/2023_Retribuci&#243;ns%20por%20tipo%20de%20per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ica.zas.varela\Documents\ficheros.rectorado.uvigo.es\comun\Unidade%20de%20Estudos%20e%20Programas\DATOS\2023\2023_PERSOAL\TRABALLO\2023_Retribuci&#243;ns%20por%20tipo%20de%20perso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Retribucións_tipo persoal"/>
      <sheetName val="2023_Ret. goberno_xeren_cargos"/>
      <sheetName val="2023_custe por convenio"/>
      <sheetName val="convenios_PAS_PDI"/>
      <sheetName val="2023 Equipo de goberno"/>
      <sheetName val="2023_Altos cargos_eventuais"/>
      <sheetName val="2023 Cargos académicos"/>
    </sheetNames>
    <sheetDataSet>
      <sheetData sheetId="0">
        <row r="9">
          <cell r="B9" t="str">
            <v>Custo total</v>
          </cell>
          <cell r="C9" t="str">
            <v>% sobre custo total do persoal</v>
          </cell>
          <cell r="D9" t="str">
            <v>% sobre orzamento total*</v>
          </cell>
        </row>
        <row r="10">
          <cell r="A10" t="str">
            <v>PAS</v>
          </cell>
          <cell r="B10">
            <v>38403765.619991995</v>
          </cell>
          <cell r="C10">
            <v>0.26568000529179031</v>
          </cell>
          <cell r="D10">
            <v>0.19482722850408132</v>
          </cell>
        </row>
        <row r="11">
          <cell r="A11" t="str">
            <v>PDI</v>
          </cell>
          <cell r="B11">
            <v>81596849.068997994</v>
          </cell>
          <cell r="C11">
            <v>0.56449285486628065</v>
          </cell>
          <cell r="D11">
            <v>0.41395128061356035</v>
          </cell>
        </row>
        <row r="12">
          <cell r="A12" t="str">
            <v>Persoal investigador</v>
          </cell>
          <cell r="B12">
            <v>24026155.920000009</v>
          </cell>
          <cell r="C12">
            <v>0.16621467006985424</v>
          </cell>
          <cell r="D12">
            <v>0.12188777048112563</v>
          </cell>
        </row>
        <row r="13">
          <cell r="A13" t="str">
            <v>Outros gastos</v>
          </cell>
          <cell r="B13">
            <v>522178.71</v>
          </cell>
          <cell r="C13">
            <v>3.6124697720746361E-3</v>
          </cell>
          <cell r="D13">
            <v>2.6490795683894088E-3</v>
          </cell>
        </row>
        <row r="14">
          <cell r="A14" t="str">
            <v>TOTAL</v>
          </cell>
          <cell r="B14">
            <v>144548949.31899002</v>
          </cell>
          <cell r="C14">
            <v>1</v>
          </cell>
          <cell r="D14">
            <v>0.73331535916715684</v>
          </cell>
        </row>
        <row r="17">
          <cell r="C17">
            <v>197117035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_Retribucións_tipo persoal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288B5A-D30E-495A-BCFC-3BDCE8D15502}" name="Tabla24" displayName="Tabla24" ref="A20:I58" totalsRowShown="0" headerRowDxfId="22" dataDxfId="21">
  <autoFilter ref="A20:I58" xr:uid="{0F963514-3BE8-4F36-B483-5630AD4F3B4D}"/>
  <tableColumns count="9">
    <tableColumn id="1" xr3:uid="{4F41AAB3-9D37-4930-ADE7-A3472831C74C}" name="ID CONVENIO" dataDxfId="20"/>
    <tableColumn id="2" xr3:uid="{8666FE3B-6F56-41B3-9903-CFA56F70373F}" name="Tipo de persoal" dataDxfId="19">
      <calculatedColumnFormula>VLOOKUP(Tabla24[[#This Row],[ID CONVENIO]],[1]!maeCONVENIOSTOTAL[[ID_CONVENIO]:[Tipo de persoal]],2,FALSE)</calculatedColumnFormula>
    </tableColumn>
    <tableColumn id="3" xr3:uid="{B3901937-0CAA-4C57-8218-F3641EB8AC67}" name="CONVENIO" dataDxfId="18"/>
    <tableColumn id="4" xr3:uid="{4D9546B8-DB17-43FA-B98D-D5E4F3196D59}" name="TOTAL DEVENGOS (A)" dataDxfId="17"/>
    <tableColumn id="5" xr3:uid="{3A12D0C3-0A19-4DFD-8ECC-D9506E797248}" name="PAGO DELEGADO (B)" dataDxfId="16"/>
    <tableColumn id="6" xr3:uid="{8960E1F4-EF80-426F-9EC9-A2D8A986C2A5}" name="PREST. ACC ( C )" dataDxfId="15"/>
    <tableColumn id="7" xr3:uid="{7EDD48FD-B1AA-4257-95E3-27147691ABFF}" name="CUSTO SS.EMP ( D )" dataDxfId="14"/>
    <tableColumn id="8" xr3:uid="{6E2938F5-4316-4992-A670-43B82A1D7208}" name="CUSTO SS.SOCIAL  ( E ) = ( D - B - C)" dataDxfId="13"/>
    <tableColumn id="9" xr3:uid="{B170F690-FBAE-47C1-AE10-8D3DFE005864}" name="CUSTO TOTAL   ( A + E )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04E813-FDD4-4C7E-8B0C-D9FEB069B1D0}" name="Tabla4" displayName="Tabla4" ref="A9:D14" totalsRowShown="0" headerRowDxfId="11">
  <autoFilter ref="A9:D14" xr:uid="{E3177D68-F07F-4DF0-9F51-ECC04B108213}"/>
  <tableColumns count="4">
    <tableColumn id="1" xr3:uid="{97F2499D-605C-40C8-8ED2-569CB5F97C0F}" name="Tipo de persoal" dataDxfId="10"/>
    <tableColumn id="2" xr3:uid="{5F180669-51F2-4F05-9402-74B7CCC5C922}" name="Custo total" dataDxfId="9"/>
    <tableColumn id="3" xr3:uid="{1607269B-1AF2-45D2-A57D-64C8FA854523}" name="% sobre custo total do persoal" dataDxfId="8" dataCellStyle="Porcentaje">
      <calculatedColumnFormula>Tabla4[[#This Row],[Custo total]]/$B$14</calculatedColumnFormula>
    </tableColumn>
    <tableColumn id="4" xr3:uid="{B8864708-9D24-46E3-87EB-525C3D1FAFA3}" name="% sobre orzamento total*" dataDxfId="7" dataCellStyle="Porcentaje">
      <calculatedColumnFormula>Tabla4[[#This Row],[Custo total]]/$C$17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55CB43-7553-42D1-A824-EE5025CC6A93}" name="Tabla6" displayName="Tabla6" ref="A9:E10" totalsRowShown="0" headerRowDxfId="6" dataDxfId="5">
  <autoFilter ref="A9:E10" xr:uid="{C12F20B2-9698-47E9-90D1-A39283226E70}"/>
  <tableColumns count="5">
    <tableColumn id="1" xr3:uid="{2FE847A0-7FAC-49E5-AB7E-CD9B9CAA1152}" name="Retribucións Persoal investigador" dataDxfId="4">
      <calculatedColumnFormula>'[1]2023_Retribucións_tipo persoal'!B12</calculatedColumnFormula>
    </tableColumn>
    <tableColumn id="2" xr3:uid="{781F556C-9411-4F97-9BEE-F15E0808F056}" name="Gastos totais de persoal" dataDxfId="3">
      <calculatedColumnFormula>'[1]2023_Retribucións_tipo persoal'!B14</calculatedColumnFormula>
    </tableColumn>
    <tableColumn id="3" xr3:uid="{6588CB4C-8913-457B-ABCA-877CA58D5E46}" name="Orzamento total* Uvigo" dataDxfId="2">
      <calculatedColumnFormula>'[1]2023_Retribucións_tipo persoal'!C17</calculatedColumnFormula>
    </tableColumn>
    <tableColumn id="4" xr3:uid="{C42C75D3-3A34-4185-BFA5-73B5CD0A7E05}" name="% Gastos totais persoal" dataDxfId="1">
      <calculatedColumnFormula>'[1]2023_Retribucións_tipo persoal'!C12</calculatedColumnFormula>
    </tableColumn>
    <tableColumn id="5" xr3:uid="{03266614-A6EB-4550-8AE0-A0EC07FD4831}" name="% Orzamento total*" dataDxfId="0">
      <calculatedColumnFormula>'[1]2023_Retribucións_tipo persoal'!D12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9135-C86B-4293-A871-9181726A8F05}">
  <dimension ref="A1:I58"/>
  <sheetViews>
    <sheetView tabSelected="1" workbookViewId="0">
      <selection activeCell="E15" sqref="E15"/>
    </sheetView>
  </sheetViews>
  <sheetFormatPr baseColWidth="10" defaultRowHeight="15" x14ac:dyDescent="0.25"/>
  <cols>
    <col min="1" max="1" width="19.140625" style="4" bestFit="1" customWidth="1"/>
    <col min="2" max="2" width="34.85546875" style="4" customWidth="1"/>
    <col min="3" max="3" width="27.85546875" style="4" customWidth="1"/>
    <col min="4" max="4" width="25.7109375" style="5" customWidth="1"/>
    <col min="5" max="5" width="21.42578125" style="5" customWidth="1"/>
    <col min="6" max="6" width="16" style="5" customWidth="1"/>
    <col min="7" max="7" width="19.85546875" style="5" customWidth="1"/>
    <col min="8" max="8" width="30.85546875" style="5" customWidth="1"/>
    <col min="9" max="9" width="20.7109375" style="5" customWidth="1"/>
    <col min="10" max="16384" width="11.42578125" style="4"/>
  </cols>
  <sheetData>
    <row r="1" spans="1:9" ht="63" customHeight="1" thickBot="1" x14ac:dyDescent="0.3">
      <c r="A1" s="1"/>
      <c r="B1" s="2"/>
      <c r="C1" s="1"/>
      <c r="D1" s="1"/>
      <c r="E1" s="1"/>
      <c r="F1" s="3" t="s">
        <v>0</v>
      </c>
      <c r="G1" s="3"/>
      <c r="H1" s="3"/>
      <c r="I1" s="3"/>
    </row>
    <row r="2" spans="1:9" x14ac:dyDescent="0.25">
      <c r="D2" s="4"/>
      <c r="E2" s="4"/>
      <c r="F2" s="4"/>
      <c r="G2" s="4"/>
      <c r="H2" s="4"/>
      <c r="I2" s="4"/>
    </row>
    <row r="3" spans="1:9" x14ac:dyDescent="0.25">
      <c r="A3" s="4" t="s">
        <v>1</v>
      </c>
      <c r="D3" s="4"/>
      <c r="E3" s="4"/>
      <c r="F3" s="4"/>
      <c r="G3" s="4"/>
      <c r="H3" s="4"/>
      <c r="I3" s="4"/>
    </row>
    <row r="4" spans="1:9" x14ac:dyDescent="0.25">
      <c r="A4" s="4" t="s">
        <v>2</v>
      </c>
      <c r="D4" s="4"/>
      <c r="E4" s="4"/>
      <c r="F4" s="4"/>
      <c r="G4" s="4"/>
      <c r="H4" s="4"/>
      <c r="I4" s="4"/>
    </row>
    <row r="5" spans="1:9" x14ac:dyDescent="0.25">
      <c r="A5" s="4" t="s">
        <v>3</v>
      </c>
      <c r="D5" s="4"/>
      <c r="E5" s="4"/>
      <c r="F5" s="4"/>
      <c r="G5" s="4"/>
      <c r="H5" s="4"/>
      <c r="I5" s="4"/>
    </row>
    <row r="6" spans="1:9" x14ac:dyDescent="0.25">
      <c r="A6" s="4" t="s">
        <v>4</v>
      </c>
      <c r="D6" s="4"/>
      <c r="E6" s="4"/>
      <c r="F6" s="4"/>
      <c r="G6" s="4"/>
      <c r="H6" s="4"/>
      <c r="I6" s="4"/>
    </row>
    <row r="8" spans="1:9" x14ac:dyDescent="0.25">
      <c r="A8"/>
      <c r="B8"/>
      <c r="C8"/>
    </row>
    <row r="9" spans="1:9" x14ac:dyDescent="0.25">
      <c r="A9" s="4" t="s">
        <v>5</v>
      </c>
      <c r="B9" s="4" t="s">
        <v>6</v>
      </c>
      <c r="C9" s="4" t="s">
        <v>7</v>
      </c>
      <c r="D9" s="5" t="s">
        <v>8</v>
      </c>
    </row>
    <row r="10" spans="1:9" x14ac:dyDescent="0.25">
      <c r="A10" s="4" t="s">
        <v>9</v>
      </c>
      <c r="B10" s="5">
        <v>38403765.619991995</v>
      </c>
      <c r="C10" s="6">
        <f>Tabla4[[#This Row],[Custo total]]/$B$14</f>
        <v>0.26568000529179031</v>
      </c>
      <c r="D10" s="6">
        <f>Tabla4[[#This Row],[Custo total]]/$C$17</f>
        <v>0.19482722850408132</v>
      </c>
    </row>
    <row r="11" spans="1:9" x14ac:dyDescent="0.25">
      <c r="A11" s="4" t="s">
        <v>10</v>
      </c>
      <c r="B11" s="5">
        <v>81596849.068997994</v>
      </c>
      <c r="C11" s="6">
        <f>Tabla4[[#This Row],[Custo total]]/$B$14</f>
        <v>0.56449285486628065</v>
      </c>
      <c r="D11" s="6">
        <f>Tabla4[[#This Row],[Custo total]]/$C$17</f>
        <v>0.41395128061356035</v>
      </c>
    </row>
    <row r="12" spans="1:9" x14ac:dyDescent="0.25">
      <c r="A12" s="4" t="s">
        <v>11</v>
      </c>
      <c r="B12" s="5">
        <v>24026155.920000009</v>
      </c>
      <c r="C12" s="6">
        <f>Tabla4[[#This Row],[Custo total]]/$B$14</f>
        <v>0.16621467006985424</v>
      </c>
      <c r="D12" s="6">
        <f>Tabla4[[#This Row],[Custo total]]/$C$17</f>
        <v>0.12188777048112563</v>
      </c>
    </row>
    <row r="13" spans="1:9" x14ac:dyDescent="0.25">
      <c r="A13" s="4" t="s">
        <v>12</v>
      </c>
      <c r="B13" s="5">
        <v>522178.71</v>
      </c>
      <c r="C13" s="6">
        <f>Tabla4[[#This Row],[Custo total]]/$B$14</f>
        <v>3.6124697720746361E-3</v>
      </c>
      <c r="D13" s="6">
        <f>Tabla4[[#This Row],[Custo total]]/$C$17</f>
        <v>2.6490795683894088E-3</v>
      </c>
    </row>
    <row r="14" spans="1:9" x14ac:dyDescent="0.25">
      <c r="A14" s="4" t="s">
        <v>13</v>
      </c>
      <c r="B14" s="5">
        <f>SUBTOTAL(109,B10:B13)</f>
        <v>144548949.31899002</v>
      </c>
      <c r="C14" s="6">
        <f>Tabla4[[#This Row],[Custo total]]/$B$14</f>
        <v>1</v>
      </c>
      <c r="D14" s="6">
        <f>Tabla4[[#This Row],[Custo total]]/$C$17</f>
        <v>0.73331535916715684</v>
      </c>
    </row>
    <row r="15" spans="1:9" x14ac:dyDescent="0.25">
      <c r="A15"/>
      <c r="B15"/>
      <c r="C15"/>
    </row>
    <row r="16" spans="1:9" x14ac:dyDescent="0.25">
      <c r="A16"/>
      <c r="B16"/>
      <c r="C16"/>
    </row>
    <row r="17" spans="1:9" x14ac:dyDescent="0.25">
      <c r="B17" s="7" t="s">
        <v>14</v>
      </c>
      <c r="C17" s="5">
        <v>197117035</v>
      </c>
    </row>
    <row r="18" spans="1:9" x14ac:dyDescent="0.25">
      <c r="A18"/>
      <c r="B18"/>
      <c r="C18"/>
    </row>
    <row r="20" spans="1:9" x14ac:dyDescent="0.25">
      <c r="A20" s="4" t="s">
        <v>15</v>
      </c>
      <c r="B20" s="4" t="s">
        <v>5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4" t="s">
        <v>21</v>
      </c>
      <c r="I20" s="4" t="s">
        <v>22</v>
      </c>
    </row>
    <row r="21" spans="1:9" x14ac:dyDescent="0.25">
      <c r="A21" s="4">
        <v>10</v>
      </c>
      <c r="B21" s="4" t="str">
        <f>VLOOKUP(Tabla24[[#This Row],[ID CONVENIO]],[1]!maeCONVENIOSTOTAL[[ID_CONVENIO]:[Tipo de persoal]],2,FALSE)</f>
        <v>PAS</v>
      </c>
      <c r="C21" s="4" t="s">
        <v>23</v>
      </c>
      <c r="D21" s="5">
        <v>20838097.890000001</v>
      </c>
      <c r="E21" s="5">
        <v>643907.91</v>
      </c>
      <c r="F21" s="5">
        <v>25107.86</v>
      </c>
      <c r="G21" s="5">
        <v>5296467.74</v>
      </c>
      <c r="H21" s="5">
        <v>4627451.9699959997</v>
      </c>
      <c r="I21" s="5">
        <v>25465549.859995998</v>
      </c>
    </row>
    <row r="22" spans="1:9" x14ac:dyDescent="0.25">
      <c r="A22" s="4">
        <v>11</v>
      </c>
      <c r="B22" s="4" t="str">
        <f>VLOOKUP(Tabla24[[#This Row],[ID CONVENIO]],[1]!maeCONVENIOSTOTAL[[ID_CONVENIO]:[Tipo de persoal]],2,FALSE)</f>
        <v>PAS</v>
      </c>
      <c r="C22" s="4" t="s">
        <v>24</v>
      </c>
      <c r="D22" s="5">
        <v>4979814.47</v>
      </c>
      <c r="E22" s="5">
        <v>214560.12</v>
      </c>
      <c r="F22" s="5">
        <v>22069.91</v>
      </c>
      <c r="G22" s="5">
        <v>1589450.35</v>
      </c>
      <c r="H22" s="5">
        <v>1352820.32</v>
      </c>
      <c r="I22" s="5">
        <v>6332634.79</v>
      </c>
    </row>
    <row r="23" spans="1:9" x14ac:dyDescent="0.25">
      <c r="A23" s="4">
        <v>12</v>
      </c>
      <c r="B23" s="4" t="str">
        <f>VLOOKUP(Tabla24[[#This Row],[ID CONVENIO]],[1]!maeCONVENIOSTOTAL[[ID_CONVENIO]:[Tipo de persoal]],2,FALSE)</f>
        <v>PAS</v>
      </c>
      <c r="C23" s="4" t="s">
        <v>25</v>
      </c>
      <c r="D23" s="5">
        <v>409560.01</v>
      </c>
      <c r="E23" s="5">
        <v>0</v>
      </c>
      <c r="F23" s="5">
        <v>0</v>
      </c>
      <c r="G23" s="5">
        <v>86510.7</v>
      </c>
      <c r="H23" s="5">
        <v>86510.7</v>
      </c>
      <c r="I23" s="5">
        <v>496070.71</v>
      </c>
    </row>
    <row r="24" spans="1:9" x14ac:dyDescent="0.25">
      <c r="A24" s="4">
        <v>20</v>
      </c>
      <c r="B24" s="4" t="str">
        <f>VLOOKUP(Tabla24[[#This Row],[ID CONVENIO]],[1]!maeCONVENIOSTOTAL[[ID_CONVENIO]:[Tipo de persoal]],2,FALSE)</f>
        <v>PDI</v>
      </c>
      <c r="C24" s="4" t="s">
        <v>26</v>
      </c>
      <c r="D24" s="5">
        <v>56067517.710000001</v>
      </c>
      <c r="E24" s="5">
        <v>16557.62</v>
      </c>
      <c r="F24" s="5">
        <v>0</v>
      </c>
      <c r="G24" s="5">
        <v>2490823.0099999998</v>
      </c>
      <c r="H24" s="5">
        <v>2474265.39</v>
      </c>
      <c r="I24" s="5">
        <v>58541783.098999999</v>
      </c>
    </row>
    <row r="25" spans="1:9" x14ac:dyDescent="0.25">
      <c r="A25" s="4">
        <v>21</v>
      </c>
      <c r="B25" s="4" t="str">
        <f>VLOOKUP(Tabla24[[#This Row],[ID CONVENIO]],[1]!maeCONVENIOSTOTAL[[ID_CONVENIO]:[Tipo de persoal]],2,FALSE)</f>
        <v>PDI</v>
      </c>
      <c r="C25" s="4" t="s">
        <v>27</v>
      </c>
      <c r="D25" s="5">
        <v>616240.35</v>
      </c>
      <c r="E25" s="5">
        <v>108.78</v>
      </c>
      <c r="F25" s="5">
        <v>65.41</v>
      </c>
      <c r="G25" s="5">
        <v>189971.15</v>
      </c>
      <c r="H25" s="5">
        <v>189796.96</v>
      </c>
      <c r="I25" s="5">
        <v>806037.31</v>
      </c>
    </row>
    <row r="26" spans="1:9" x14ac:dyDescent="0.25">
      <c r="A26" s="4">
        <v>30</v>
      </c>
      <c r="B26" s="4" t="str">
        <f>VLOOKUP(Tabla24[[#This Row],[ID CONVENIO]],[1]!maeCONVENIOSTOTAL[[ID_CONVENIO]:[Tipo de persoal]],2,FALSE)</f>
        <v>PAS</v>
      </c>
      <c r="C26" s="4" t="s">
        <v>28</v>
      </c>
      <c r="D26" s="5">
        <v>686791.85</v>
      </c>
      <c r="E26" s="5">
        <v>67640.61</v>
      </c>
      <c r="F26" s="5">
        <v>253.52</v>
      </c>
      <c r="G26" s="5">
        <v>199681.42</v>
      </c>
      <c r="H26" s="5">
        <v>131787.28999799999</v>
      </c>
      <c r="I26" s="5">
        <v>818579.139998</v>
      </c>
    </row>
    <row r="27" spans="1:9" x14ac:dyDescent="0.25">
      <c r="A27" s="4">
        <v>31</v>
      </c>
      <c r="B27" s="4" t="str">
        <f>VLOOKUP(Tabla24[[#This Row],[ID CONVENIO]],[1]!maeCONVENIOSTOTAL[[ID_CONVENIO]:[Tipo de persoal]],2,FALSE)</f>
        <v>PAS</v>
      </c>
      <c r="C27" s="4" t="s">
        <v>29</v>
      </c>
      <c r="D27" s="5">
        <v>3976756.42</v>
      </c>
      <c r="E27" s="5">
        <v>134879.13</v>
      </c>
      <c r="F27" s="5">
        <v>5766.25</v>
      </c>
      <c r="G27" s="5">
        <v>1239114.01</v>
      </c>
      <c r="H27" s="5">
        <v>1098468.6299980001</v>
      </c>
      <c r="I27" s="5">
        <v>5075225.0499980003</v>
      </c>
    </row>
    <row r="28" spans="1:9" x14ac:dyDescent="0.25">
      <c r="A28" s="4">
        <v>32</v>
      </c>
      <c r="B28" s="4" t="str">
        <f>VLOOKUP(Tabla24[[#This Row],[ID CONVENIO]],[1]!maeCONVENIOSTOTAL[[ID_CONVENIO]:[Tipo de persoal]],2,FALSE)</f>
        <v>PAS</v>
      </c>
      <c r="C28" s="4" t="s">
        <v>30</v>
      </c>
      <c r="D28" s="5">
        <v>21479.96</v>
      </c>
      <c r="E28" s="5">
        <v>0</v>
      </c>
      <c r="F28" s="5">
        <v>2.4</v>
      </c>
      <c r="G28" s="5">
        <v>6774.89</v>
      </c>
      <c r="H28" s="5">
        <v>6772.49</v>
      </c>
      <c r="I28" s="5">
        <v>28252.45</v>
      </c>
    </row>
    <row r="29" spans="1:9" x14ac:dyDescent="0.25">
      <c r="A29" s="4">
        <v>330</v>
      </c>
      <c r="B29" s="4" t="str">
        <f>VLOOKUP(Tabla24[[#This Row],[ID CONVENIO]],[1]!maeCONVENIOSTOTAL[[ID_CONVENIO]:[Tipo de persoal]],2,FALSE)</f>
        <v>Persoal investigador</v>
      </c>
      <c r="C29" s="4" t="s">
        <v>31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9" x14ac:dyDescent="0.25">
      <c r="A30" s="4">
        <v>331</v>
      </c>
      <c r="B30" s="4" t="str">
        <f>VLOOKUP(Tabla24[[#This Row],[ID CONVENIO]],[1]!maeCONVENIOSTOTAL[[ID_CONVENIO]:[Tipo de persoal]],2,FALSE)</f>
        <v>Persoal investigador</v>
      </c>
      <c r="C30" s="4" t="s">
        <v>32</v>
      </c>
      <c r="D30" s="5">
        <v>54602.9</v>
      </c>
      <c r="E30" s="5">
        <v>0</v>
      </c>
      <c r="F30" s="5">
        <v>0</v>
      </c>
      <c r="G30" s="5">
        <v>16548.7</v>
      </c>
      <c r="H30" s="5">
        <v>16548.7</v>
      </c>
      <c r="I30" s="5">
        <v>71151.600000000006</v>
      </c>
    </row>
    <row r="31" spans="1:9" x14ac:dyDescent="0.25">
      <c r="A31" s="4">
        <v>332</v>
      </c>
      <c r="B31" s="4" t="str">
        <f>VLOOKUP(Tabla24[[#This Row],[ID CONVENIO]],[1]!maeCONVENIOSTOTAL[[ID_CONVENIO]:[Tipo de persoal]],2,FALSE)</f>
        <v>Persoal investigador</v>
      </c>
      <c r="C31" s="4" t="s">
        <v>33</v>
      </c>
      <c r="D31" s="5">
        <v>307944.05</v>
      </c>
      <c r="E31" s="5">
        <v>0</v>
      </c>
      <c r="F31" s="5">
        <v>0</v>
      </c>
      <c r="G31" s="5">
        <v>92900.92</v>
      </c>
      <c r="H31" s="5">
        <v>92900.92</v>
      </c>
      <c r="I31" s="5">
        <v>400844.97</v>
      </c>
    </row>
    <row r="32" spans="1:9" x14ac:dyDescent="0.25">
      <c r="A32" s="4">
        <v>43</v>
      </c>
      <c r="B32" s="4" t="str">
        <f>VLOOKUP(Tabla24[[#This Row],[ID CONVENIO]],[1]!maeCONVENIOSTOTAL[[ID_CONVENIO]:[Tipo de persoal]],2,FALSE)</f>
        <v>PDI</v>
      </c>
      <c r="C32" s="4" t="s">
        <v>34</v>
      </c>
      <c r="D32" s="5">
        <v>156393.45000000001</v>
      </c>
      <c r="E32" s="5">
        <v>0</v>
      </c>
      <c r="F32" s="5">
        <v>0</v>
      </c>
      <c r="G32" s="5">
        <v>49011.51</v>
      </c>
      <c r="H32" s="5">
        <v>49011.51</v>
      </c>
      <c r="I32" s="5">
        <v>205404.96</v>
      </c>
    </row>
    <row r="33" spans="1:9" x14ac:dyDescent="0.25">
      <c r="A33" s="4">
        <v>45</v>
      </c>
      <c r="B33" s="4" t="str">
        <f>VLOOKUP(Tabla24[[#This Row],[ID CONVENIO]],[1]!maeCONVENIOSTOTAL[[ID_CONVENIO]:[Tipo de persoal]],2,FALSE)</f>
        <v>PDI</v>
      </c>
      <c r="C33" s="4" t="s">
        <v>35</v>
      </c>
      <c r="D33" s="5">
        <v>5910382.9199999999</v>
      </c>
      <c r="E33" s="5">
        <v>34031.949999999997</v>
      </c>
      <c r="F33" s="5">
        <v>2972.35</v>
      </c>
      <c r="G33" s="5">
        <v>1912411.12</v>
      </c>
      <c r="H33" s="5">
        <v>1875406.8200020001</v>
      </c>
      <c r="I33" s="5">
        <v>7785789.7400019998</v>
      </c>
    </row>
    <row r="34" spans="1:9" x14ac:dyDescent="0.25">
      <c r="A34" s="4">
        <v>454</v>
      </c>
      <c r="B34" s="4" t="str">
        <f>VLOOKUP(Tabla24[[#This Row],[ID CONVENIO]],[1]!maeCONVENIOSTOTAL[[ID_CONVENIO]:[Tipo de persoal]],2,FALSE)</f>
        <v>PDI</v>
      </c>
      <c r="C34" s="4" t="s">
        <v>36</v>
      </c>
      <c r="D34" s="5">
        <v>1134490.57</v>
      </c>
      <c r="E34" s="5">
        <v>5655.78</v>
      </c>
      <c r="F34" s="5">
        <v>4.2</v>
      </c>
      <c r="G34" s="5">
        <v>359025.65</v>
      </c>
      <c r="H34" s="5">
        <v>353365.67</v>
      </c>
      <c r="I34" s="5">
        <v>1487856.24</v>
      </c>
    </row>
    <row r="35" spans="1:9" x14ac:dyDescent="0.25">
      <c r="A35" s="4">
        <v>46</v>
      </c>
      <c r="B35" s="4" t="str">
        <f>VLOOKUP(Tabla24[[#This Row],[ID CONVENIO]],[1]!maeCONVENIOSTOTAL[[ID_CONVENIO]:[Tipo de persoal]],2,FALSE)</f>
        <v>PDI</v>
      </c>
      <c r="C35" s="4" t="s">
        <v>37</v>
      </c>
      <c r="D35" s="5">
        <v>1117102.3600000001</v>
      </c>
      <c r="E35" s="5">
        <v>17469.22</v>
      </c>
      <c r="F35" s="5">
        <v>386.36</v>
      </c>
      <c r="G35" s="5">
        <v>257232.37</v>
      </c>
      <c r="H35" s="5">
        <v>239376.78999700001</v>
      </c>
      <c r="I35" s="5">
        <v>1356479.1499969999</v>
      </c>
    </row>
    <row r="36" spans="1:9" x14ac:dyDescent="0.25">
      <c r="A36" s="4">
        <v>481</v>
      </c>
      <c r="B36" s="4" t="str">
        <f>VLOOKUP(Tabla24[[#This Row],[ID CONVENIO]],[1]!maeCONVENIOSTOTAL[[ID_CONVENIO]:[Tipo de persoal]],2,FALSE)</f>
        <v>Persoal investigador</v>
      </c>
      <c r="C36" s="4" t="s">
        <v>38</v>
      </c>
      <c r="D36" s="5">
        <v>2895703.23</v>
      </c>
      <c r="E36" s="5">
        <v>28980.83</v>
      </c>
      <c r="F36" s="5">
        <v>7713.32</v>
      </c>
      <c r="G36" s="5">
        <v>864630.77</v>
      </c>
      <c r="H36" s="5">
        <v>827936.62</v>
      </c>
      <c r="I36" s="5">
        <v>3723639.85</v>
      </c>
    </row>
    <row r="37" spans="1:9" x14ac:dyDescent="0.25">
      <c r="A37" s="4">
        <v>482</v>
      </c>
      <c r="B37" s="4" t="str">
        <f>VLOOKUP(Tabla24[[#This Row],[ID CONVENIO]],[1]!maeCONVENIOSTOTAL[[ID_CONVENIO]:[Tipo de persoal]],2,FALSE)</f>
        <v>Persoal investigador</v>
      </c>
      <c r="C37" s="4" t="s">
        <v>39</v>
      </c>
      <c r="D37" s="5">
        <v>2056423.12</v>
      </c>
      <c r="E37" s="5">
        <v>76347.679999999993</v>
      </c>
      <c r="F37" s="5">
        <v>0</v>
      </c>
      <c r="G37" s="5">
        <v>595469.87</v>
      </c>
      <c r="H37" s="5">
        <v>519122.18999899999</v>
      </c>
      <c r="I37" s="5">
        <v>2575545.3099989998</v>
      </c>
    </row>
    <row r="38" spans="1:9" x14ac:dyDescent="0.25">
      <c r="A38" s="4">
        <v>483</v>
      </c>
      <c r="B38" s="4" t="str">
        <f>VLOOKUP(Tabla24[[#This Row],[ID CONVENIO]],[1]!maeCONVENIOSTOTAL[[ID_CONVENIO]:[Tipo de persoal]],2,FALSE)</f>
        <v>Persoal investigador</v>
      </c>
      <c r="C38" s="4" t="s">
        <v>40</v>
      </c>
      <c r="D38" s="5">
        <v>620984.05000000005</v>
      </c>
      <c r="E38" s="5">
        <v>3996.68</v>
      </c>
      <c r="F38" s="5">
        <v>0</v>
      </c>
      <c r="G38" s="5">
        <v>207457.62</v>
      </c>
      <c r="H38" s="5">
        <v>203460.94</v>
      </c>
      <c r="I38" s="5">
        <v>824444.99</v>
      </c>
    </row>
    <row r="39" spans="1:9" x14ac:dyDescent="0.25">
      <c r="A39" s="4">
        <v>484</v>
      </c>
      <c r="B39" s="4" t="str">
        <f>VLOOKUP(Tabla24[[#This Row],[ID CONVENIO]],[1]!maeCONVENIOSTOTAL[[ID_CONVENIO]:[Tipo de persoal]],2,FALSE)</f>
        <v>Persoal investigador</v>
      </c>
      <c r="C39" s="4" t="s">
        <v>41</v>
      </c>
      <c r="D39" s="5">
        <v>372352.4</v>
      </c>
      <c r="E39" s="5">
        <v>0</v>
      </c>
      <c r="F39" s="5">
        <v>0</v>
      </c>
      <c r="G39" s="5">
        <v>116125.86</v>
      </c>
      <c r="H39" s="5">
        <v>116125.86</v>
      </c>
      <c r="I39" s="5">
        <v>488478.26</v>
      </c>
    </row>
    <row r="40" spans="1:9" x14ac:dyDescent="0.25">
      <c r="A40" s="4">
        <v>485</v>
      </c>
      <c r="B40" s="4" t="str">
        <f>VLOOKUP(Tabla24[[#This Row],[ID CONVENIO]],[1]!maeCONVENIOSTOTAL[[ID_CONVENIO]:[Tipo de persoal]],2,FALSE)</f>
        <v>Persoal investigador</v>
      </c>
      <c r="C40" s="4" t="s">
        <v>42</v>
      </c>
      <c r="D40" s="5">
        <v>883012.46</v>
      </c>
      <c r="E40" s="5">
        <v>3216.98</v>
      </c>
      <c r="F40" s="5">
        <v>0</v>
      </c>
      <c r="G40" s="5">
        <v>283747.5</v>
      </c>
      <c r="H40" s="5">
        <v>280530.52</v>
      </c>
      <c r="I40" s="5">
        <v>1163542.98</v>
      </c>
    </row>
    <row r="41" spans="1:9" x14ac:dyDescent="0.25">
      <c r="A41" s="4">
        <v>486</v>
      </c>
      <c r="B41" s="4" t="str">
        <f>VLOOKUP(Tabla24[[#This Row],[ID CONVENIO]],[1]!maeCONVENIOSTOTAL[[ID_CONVENIO]:[Tipo de persoal]],2,FALSE)</f>
        <v>Persoal investigador</v>
      </c>
      <c r="C41" s="4" t="s">
        <v>43</v>
      </c>
      <c r="D41" s="5">
        <v>1316644.27</v>
      </c>
      <c r="E41" s="5">
        <v>1421.28</v>
      </c>
      <c r="F41" s="5">
        <v>0</v>
      </c>
      <c r="G41" s="5">
        <v>435760.1</v>
      </c>
      <c r="H41" s="5">
        <v>434338.82</v>
      </c>
      <c r="I41" s="5">
        <v>1750983.09</v>
      </c>
    </row>
    <row r="42" spans="1:9" x14ac:dyDescent="0.25">
      <c r="A42" s="4">
        <v>50</v>
      </c>
      <c r="B42" s="4" t="str">
        <f>VLOOKUP(Tabla24[[#This Row],[ID CONVENIO]],[1]!maeCONVENIOSTOTAL[[ID_CONVENIO]:[Tipo de persoal]],2,FALSE)</f>
        <v>PDI</v>
      </c>
      <c r="C42" s="4" t="s">
        <v>44</v>
      </c>
      <c r="D42" s="5">
        <v>8878935.6700000018</v>
      </c>
      <c r="E42" s="5">
        <v>74356.479999999996</v>
      </c>
      <c r="F42" s="5">
        <v>140.26</v>
      </c>
      <c r="G42" s="5">
        <v>2589626.12</v>
      </c>
      <c r="H42" s="5">
        <v>2515129.3799990001</v>
      </c>
      <c r="I42" s="5">
        <v>11413498.569999</v>
      </c>
    </row>
    <row r="43" spans="1:9" x14ac:dyDescent="0.25">
      <c r="A43" s="4">
        <v>70</v>
      </c>
      <c r="B43" s="4" t="str">
        <f>VLOOKUP(Tabla24[[#This Row],[ID CONVENIO]],[1]!maeCONVENIOSTOTAL[[ID_CONVENIO]:[Tipo de persoal]],2,FALSE)</f>
        <v>Persoal investigador</v>
      </c>
      <c r="C43" s="4" t="s">
        <v>45</v>
      </c>
      <c r="D43" s="5">
        <v>5231862.79</v>
      </c>
      <c r="E43" s="5">
        <v>28867.71</v>
      </c>
      <c r="F43" s="5">
        <v>3427.13</v>
      </c>
      <c r="G43" s="5">
        <v>1665528.29</v>
      </c>
      <c r="H43" s="5">
        <v>1633233.45</v>
      </c>
      <c r="I43" s="5">
        <v>6865089.7699999996</v>
      </c>
    </row>
    <row r="44" spans="1:9" x14ac:dyDescent="0.25">
      <c r="A44" s="4">
        <v>700</v>
      </c>
      <c r="B44" s="4" t="str">
        <f>VLOOKUP(Tabla24[[#This Row],[ID CONVENIO]],[1]!maeCONVENIOSTOTAL[[ID_CONVENIO]:[Tipo de persoal]],2,FALSE)</f>
        <v>Persoal investigador</v>
      </c>
      <c r="C44" s="4" t="s">
        <v>46</v>
      </c>
      <c r="D44" s="5">
        <v>1367134.7199999997</v>
      </c>
      <c r="E44" s="5">
        <v>251.96</v>
      </c>
      <c r="F44" s="5">
        <v>0</v>
      </c>
      <c r="G44" s="5">
        <v>428746.06</v>
      </c>
      <c r="H44" s="5">
        <v>428494.10000199999</v>
      </c>
      <c r="I44" s="5">
        <v>1795624.710002</v>
      </c>
    </row>
    <row r="45" spans="1:9" x14ac:dyDescent="0.25">
      <c r="A45" s="4">
        <v>701</v>
      </c>
      <c r="B45" s="4" t="str">
        <f>VLOOKUP(Tabla24[[#This Row],[ID CONVENIO]],[1]!maeCONVENIOSTOTAL[[ID_CONVENIO]:[Tipo de persoal]],2,FALSE)</f>
        <v>Persoal investigador</v>
      </c>
      <c r="C45" s="4" t="s">
        <v>47</v>
      </c>
      <c r="D45" s="5">
        <v>1341369.58</v>
      </c>
      <c r="E45" s="5">
        <v>1152.47</v>
      </c>
      <c r="F45" s="5">
        <v>0</v>
      </c>
      <c r="G45" s="5">
        <v>424980.43</v>
      </c>
      <c r="H45" s="5">
        <v>423827.96</v>
      </c>
      <c r="I45" s="5">
        <v>1765196.57</v>
      </c>
    </row>
    <row r="46" spans="1:9" x14ac:dyDescent="0.25">
      <c r="A46" s="4">
        <v>702</v>
      </c>
      <c r="B46" s="4" t="str">
        <f>VLOOKUP(Tabla24[[#This Row],[ID CONVENIO]],[1]!maeCONVENIOSTOTAL[[ID_CONVENIO]:[Tipo de persoal]],2,FALSE)</f>
        <v>Persoal investigador</v>
      </c>
      <c r="C46" s="4" t="s">
        <v>48</v>
      </c>
      <c r="D46" s="5">
        <v>935800.15</v>
      </c>
      <c r="E46" s="5">
        <v>1298.43</v>
      </c>
      <c r="F46" s="5">
        <v>0</v>
      </c>
      <c r="G46" s="5">
        <v>295013.57</v>
      </c>
      <c r="H46" s="5">
        <v>293715.13999900001</v>
      </c>
      <c r="I46" s="5">
        <v>1229622.6999989999</v>
      </c>
    </row>
    <row r="47" spans="1:9" x14ac:dyDescent="0.25">
      <c r="A47" s="4">
        <v>703</v>
      </c>
      <c r="B47" s="4" t="str">
        <f>VLOOKUP(Tabla24[[#This Row],[ID CONVENIO]],[1]!maeCONVENIOSTOTAL[[ID_CONVENIO]:[Tipo de persoal]],2,FALSE)</f>
        <v>Persoal investigador</v>
      </c>
      <c r="C47" s="4" t="s">
        <v>49</v>
      </c>
      <c r="D47" s="5">
        <v>37152.99</v>
      </c>
      <c r="E47" s="5">
        <v>0</v>
      </c>
      <c r="F47" s="5">
        <v>0</v>
      </c>
      <c r="G47" s="5">
        <v>12019.63</v>
      </c>
      <c r="H47" s="5">
        <v>12019.63</v>
      </c>
      <c r="I47" s="5">
        <v>49172.62</v>
      </c>
    </row>
    <row r="48" spans="1:9" x14ac:dyDescent="0.25">
      <c r="A48" s="4">
        <v>704</v>
      </c>
      <c r="B48" s="4" t="str">
        <f>VLOOKUP(Tabla24[[#This Row],[ID CONVENIO]],[1]!maeCONVENIOSTOTAL[[ID_CONVENIO]:[Tipo de persoal]],2,FALSE)</f>
        <v>Persoal investigador</v>
      </c>
      <c r="C48" s="4" t="s">
        <v>50</v>
      </c>
      <c r="D48" s="5">
        <v>408054.72</v>
      </c>
      <c r="E48" s="5">
        <v>0</v>
      </c>
      <c r="F48" s="5">
        <v>0</v>
      </c>
      <c r="G48" s="5">
        <v>125528.99</v>
      </c>
      <c r="H48" s="5">
        <v>125528.99</v>
      </c>
      <c r="I48" s="5">
        <v>533583.71</v>
      </c>
    </row>
    <row r="49" spans="1:9" x14ac:dyDescent="0.25">
      <c r="A49" s="4">
        <v>705</v>
      </c>
      <c r="B49" s="4" t="str">
        <f>VLOOKUP(Tabla24[[#This Row],[ID CONVENIO]],[1]!maeCONVENIOSTOTAL[[ID_CONVENIO]:[Tipo de persoal]],2,FALSE)</f>
        <v>Persoal investigador</v>
      </c>
      <c r="C49" s="4" t="s">
        <v>51</v>
      </c>
      <c r="D49" s="5">
        <v>120.93</v>
      </c>
      <c r="E49" s="5">
        <v>0</v>
      </c>
      <c r="F49" s="5">
        <v>0</v>
      </c>
      <c r="G49" s="5">
        <v>36</v>
      </c>
      <c r="H49" s="5">
        <v>36</v>
      </c>
      <c r="I49" s="5">
        <v>156.93</v>
      </c>
    </row>
    <row r="50" spans="1:9" x14ac:dyDescent="0.25">
      <c r="A50" s="4">
        <v>706</v>
      </c>
      <c r="B50" s="4" t="str">
        <f>VLOOKUP(Tabla24[[#This Row],[ID CONVENIO]],[1]!maeCONVENIOSTOTAL[[ID_CONVENIO]:[Tipo de persoal]],2,FALSE)</f>
        <v>Persoal investigador</v>
      </c>
      <c r="C50" s="4" t="s">
        <v>52</v>
      </c>
      <c r="D50" s="5">
        <v>451.68</v>
      </c>
      <c r="E50" s="5">
        <v>0</v>
      </c>
      <c r="F50" s="5">
        <v>0</v>
      </c>
      <c r="G50" s="5">
        <v>138.62</v>
      </c>
      <c r="H50" s="5">
        <v>138.62</v>
      </c>
      <c r="I50" s="5">
        <v>590.29999999999995</v>
      </c>
    </row>
    <row r="51" spans="1:9" x14ac:dyDescent="0.25">
      <c r="A51" s="4">
        <v>707</v>
      </c>
      <c r="B51" s="4" t="str">
        <f>VLOOKUP(Tabla24[[#This Row],[ID CONVENIO]],[1]!maeCONVENIOSTOTAL[[ID_CONVENIO]:[Tipo de persoal]],2,FALSE)</f>
        <v>Persoal investigador</v>
      </c>
      <c r="C51" s="4" t="s">
        <v>53</v>
      </c>
      <c r="D51" s="5">
        <v>28120.54</v>
      </c>
      <c r="E51" s="5">
        <v>0</v>
      </c>
      <c r="F51" s="5">
        <v>0</v>
      </c>
      <c r="G51" s="5">
        <v>8605.1299999999992</v>
      </c>
      <c r="H51" s="5">
        <v>8605.1299999999992</v>
      </c>
      <c r="I51" s="5">
        <v>36725.67</v>
      </c>
    </row>
    <row r="52" spans="1:9" x14ac:dyDescent="0.25">
      <c r="A52" s="4">
        <v>74</v>
      </c>
      <c r="B52" s="4" t="str">
        <f>VLOOKUP(Tabla24[[#This Row],[ID CONVENIO]],[1]!maeCONVENIOSTOTAL[[ID_CONVENIO]:[Tipo de persoal]],2,FALSE)</f>
        <v>Persoal investigador</v>
      </c>
      <c r="C52" s="4" t="s">
        <v>54</v>
      </c>
      <c r="D52" s="5">
        <v>594038.86</v>
      </c>
      <c r="E52" s="5">
        <v>0</v>
      </c>
      <c r="F52" s="5">
        <v>4242.5200000000004</v>
      </c>
      <c r="G52" s="5">
        <v>161965.54999999999</v>
      </c>
      <c r="H52" s="5">
        <v>157723.03</v>
      </c>
      <c r="I52" s="5">
        <v>751761.89</v>
      </c>
    </row>
    <row r="53" spans="1:9" x14ac:dyDescent="0.25">
      <c r="A53" s="4">
        <v>752</v>
      </c>
      <c r="B53" s="4" t="str">
        <f>VLOOKUP(Tabla24[[#This Row],[ID CONVENIO]],[1]!maeCONVENIOSTOTAL[[ID_CONVENIO]:[Tipo de persoal]],2,FALSE)</f>
        <v>Persoal investigador</v>
      </c>
      <c r="C53" s="4" t="s">
        <v>55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1:9" x14ac:dyDescent="0.25">
      <c r="A54" s="4">
        <v>76</v>
      </c>
      <c r="B54" s="4" t="str">
        <f>VLOOKUP(Tabla24[[#This Row],[ID CONVENIO]],[1]!maeCONVENIOSTOTAL[[ID_CONVENIO]:[Tipo de persoal]],2,FALSE)</f>
        <v>Outros gastos</v>
      </c>
      <c r="C54" s="4" t="s">
        <v>56</v>
      </c>
      <c r="D54" s="5">
        <v>454663.58</v>
      </c>
      <c r="E54" s="5">
        <v>4788</v>
      </c>
      <c r="F54" s="5">
        <v>0</v>
      </c>
      <c r="G54" s="5">
        <v>69010.92</v>
      </c>
      <c r="H54" s="5">
        <v>64222.92</v>
      </c>
      <c r="I54" s="5">
        <v>518886.5</v>
      </c>
    </row>
    <row r="55" spans="1:9" x14ac:dyDescent="0.25">
      <c r="A55" s="4">
        <v>80</v>
      </c>
      <c r="B55" s="4" t="str">
        <f>VLOOKUP(Tabla24[[#This Row],[ID CONVENIO]],[1]!maeCONVENIOSTOTAL[[ID_CONVENIO]:[Tipo de persoal]],2,FALSE)</f>
        <v>Outros gastos</v>
      </c>
      <c r="C55" s="4" t="s">
        <v>57</v>
      </c>
      <c r="D55" s="5">
        <v>3292.21</v>
      </c>
      <c r="E55" s="5">
        <v>0</v>
      </c>
      <c r="F55" s="5">
        <v>0</v>
      </c>
      <c r="G55" s="5">
        <v>0</v>
      </c>
      <c r="H55" s="5">
        <v>0</v>
      </c>
      <c r="I55" s="5">
        <v>3292.21</v>
      </c>
    </row>
    <row r="56" spans="1:9" x14ac:dyDescent="0.25">
      <c r="A56" s="4">
        <v>84</v>
      </c>
      <c r="B56" s="4" t="str">
        <f>VLOOKUP(Tabla24[[#This Row],[ID CONVENIO]],[1]!maeCONVENIOSTOTAL[[ID_CONVENIO]:[Tipo de persoal]],2,FALSE)</f>
        <v>Outros gastos</v>
      </c>
      <c r="C56" s="4" t="s">
        <v>58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1:9" x14ac:dyDescent="0.25">
      <c r="A57" s="4">
        <v>87</v>
      </c>
      <c r="B57" s="4" t="str">
        <f>VLOOKUP(Tabla24[[#This Row],[ID CONVENIO]],[1]!maeCONVENIOSTOTAL[[ID_CONVENIO]:[Tipo de persoal]],2,FALSE)</f>
        <v>Outros gastos</v>
      </c>
      <c r="C57" s="4" t="s">
        <v>59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9" x14ac:dyDescent="0.25">
      <c r="A58" s="4">
        <v>90</v>
      </c>
      <c r="B58" s="4" t="str">
        <f>VLOOKUP(Tabla24[[#This Row],[ID CONVENIO]],[1]!maeCONVENIOSTOTAL[[ID_CONVENIO]:[Tipo de persoal]],2,FALSE)</f>
        <v>PAS</v>
      </c>
      <c r="C58" s="4" t="s">
        <v>60</v>
      </c>
      <c r="D58" s="5">
        <v>156393.15</v>
      </c>
      <c r="E58" s="5">
        <v>89.91</v>
      </c>
      <c r="F58" s="5">
        <v>0</v>
      </c>
      <c r="G58" s="5">
        <v>31150.38</v>
      </c>
      <c r="H58" s="5">
        <v>31060.47</v>
      </c>
      <c r="I58" s="5">
        <v>187453.62</v>
      </c>
    </row>
  </sheetData>
  <mergeCells count="1">
    <mergeCell ref="F1:I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8FC7-97F9-4522-9152-E313D3225F65}">
  <dimension ref="A1:I40"/>
  <sheetViews>
    <sheetView workbookViewId="0">
      <selection activeCell="H15" sqref="H15"/>
    </sheetView>
  </sheetViews>
  <sheetFormatPr baseColWidth="10" defaultRowHeight="15" x14ac:dyDescent="0.25"/>
  <cols>
    <col min="1" max="1" width="41.85546875" style="4" customWidth="1"/>
    <col min="2" max="2" width="24.28515625" style="4" customWidth="1"/>
    <col min="3" max="3" width="24.140625" style="4" customWidth="1"/>
    <col min="4" max="4" width="23.5703125" style="4" customWidth="1"/>
    <col min="5" max="5" width="20.5703125" style="4" customWidth="1"/>
    <col min="6" max="16384" width="11.42578125" style="4"/>
  </cols>
  <sheetData>
    <row r="1" spans="1:9" ht="63" customHeight="1" thickBot="1" x14ac:dyDescent="0.3">
      <c r="A1" s="1"/>
      <c r="B1" s="2"/>
      <c r="C1" s="1"/>
      <c r="D1" s="1"/>
      <c r="E1" s="1"/>
      <c r="F1" s="3" t="s">
        <v>0</v>
      </c>
      <c r="G1" s="3"/>
      <c r="H1" s="3"/>
      <c r="I1" s="3"/>
    </row>
    <row r="3" spans="1:9" x14ac:dyDescent="0.25">
      <c r="A3" s="4" t="s">
        <v>61</v>
      </c>
    </row>
    <row r="4" spans="1:9" x14ac:dyDescent="0.25">
      <c r="A4" s="4" t="s">
        <v>62</v>
      </c>
    </row>
    <row r="5" spans="1:9" x14ac:dyDescent="0.25">
      <c r="A5" s="4" t="s">
        <v>3</v>
      </c>
    </row>
    <row r="6" spans="1:9" x14ac:dyDescent="0.25">
      <c r="A6" s="4" t="s">
        <v>4</v>
      </c>
    </row>
    <row r="9" spans="1:9" x14ac:dyDescent="0.25">
      <c r="A9" s="8" t="s">
        <v>63</v>
      </c>
      <c r="B9" s="8" t="s">
        <v>64</v>
      </c>
      <c r="C9" s="8" t="s">
        <v>65</v>
      </c>
      <c r="D9" s="8" t="s">
        <v>66</v>
      </c>
      <c r="E9" s="8" t="s">
        <v>67</v>
      </c>
      <c r="G9" s="9"/>
    </row>
    <row r="10" spans="1:9" x14ac:dyDescent="0.25">
      <c r="A10" s="5">
        <f>'[1]2023_Retribucións_tipo persoal'!B12</f>
        <v>24026155.920000009</v>
      </c>
      <c r="B10" s="5">
        <f>'[1]2023_Retribucións_tipo persoal'!B14</f>
        <v>144548949.31899002</v>
      </c>
      <c r="C10" s="10">
        <f>'[1]2023_Retribucións_tipo persoal'!C17</f>
        <v>197117035</v>
      </c>
      <c r="D10" s="11">
        <f>'[1]2023_Retribucións_tipo persoal'!C12</f>
        <v>0.16621467006985424</v>
      </c>
      <c r="E10" s="12">
        <f>'[1]2023_Retribucións_tipo persoal'!D12</f>
        <v>0.12188777048112563</v>
      </c>
    </row>
    <row r="13" spans="1:9" x14ac:dyDescent="0.25">
      <c r="A13" s="13" t="s">
        <v>68</v>
      </c>
      <c r="B13" s="14" t="s">
        <v>64</v>
      </c>
      <c r="C13" s="14" t="s">
        <v>65</v>
      </c>
      <c r="D13" s="14" t="s">
        <v>66</v>
      </c>
      <c r="E13" s="15" t="s">
        <v>67</v>
      </c>
    </row>
    <row r="14" spans="1:9" x14ac:dyDescent="0.25">
      <c r="A14" s="16">
        <f>'[1]2023_Retribucións_tipo persoal'!B11</f>
        <v>81596849.068997994</v>
      </c>
      <c r="B14" s="17">
        <f>[1]!Tabla4[[#This Row],[Custo total]]</f>
        <v>144548949.31899002</v>
      </c>
      <c r="C14" s="18">
        <f>'[1]2023_Retribucións_tipo persoal'!C17</f>
        <v>197117035</v>
      </c>
      <c r="D14" s="19">
        <f>'[1]2023_Retribucións_tipo persoal'!C11</f>
        <v>0.56449285486628065</v>
      </c>
      <c r="E14" s="20">
        <f>'[1]2023_Retribucións_tipo persoal'!D11</f>
        <v>0.41395128061356035</v>
      </c>
    </row>
    <row r="17" spans="1:6" x14ac:dyDescent="0.25">
      <c r="A17" s="13" t="s">
        <v>69</v>
      </c>
      <c r="B17" s="14" t="s">
        <v>64</v>
      </c>
      <c r="C17" s="14" t="s">
        <v>65</v>
      </c>
      <c r="D17" s="14" t="s">
        <v>66</v>
      </c>
      <c r="E17" s="15" t="s">
        <v>67</v>
      </c>
    </row>
    <row r="18" spans="1:6" x14ac:dyDescent="0.25">
      <c r="A18" s="16">
        <f>'[1]2023_Retribucións_tipo persoal'!B10</f>
        <v>38403765.619991995</v>
      </c>
      <c r="B18" s="17">
        <f>'[1]2023_Retribucións_tipo persoal'!B14</f>
        <v>144548949.31899002</v>
      </c>
      <c r="C18" s="18">
        <f>'[1]2023_Retribucións_tipo persoal'!C17</f>
        <v>197117035</v>
      </c>
      <c r="D18" s="19">
        <f>'[1]2023_Retribucións_tipo persoal'!C10</f>
        <v>0.26568000529179031</v>
      </c>
      <c r="E18" s="20">
        <f>'[1]2023_Retribucións_tipo persoal'!D10</f>
        <v>0.19482722850408132</v>
      </c>
    </row>
    <row r="21" spans="1:6" x14ac:dyDescent="0.25">
      <c r="A21" s="13" t="s">
        <v>12</v>
      </c>
      <c r="B21" s="14" t="s">
        <v>64</v>
      </c>
      <c r="C21" s="14" t="s">
        <v>65</v>
      </c>
      <c r="D21" s="14" t="s">
        <v>66</v>
      </c>
      <c r="E21" s="15" t="s">
        <v>67</v>
      </c>
    </row>
    <row r="22" spans="1:6" x14ac:dyDescent="0.25">
      <c r="A22" s="16">
        <f>'[1]2023_Retribucións_tipo persoal'!B13</f>
        <v>522178.71</v>
      </c>
      <c r="B22" s="17">
        <f>'[1]2023_Retribucións_tipo persoal'!B14</f>
        <v>144548949.31899002</v>
      </c>
      <c r="C22" s="18">
        <f>'[1]2023_Retribucións_tipo persoal'!C17</f>
        <v>197117035</v>
      </c>
      <c r="D22" s="19">
        <f>'[1]2023_Retribucións_tipo persoal'!C13</f>
        <v>3.6124697720746361E-3</v>
      </c>
      <c r="E22" s="20">
        <f>'[1]2023_Retribucións_tipo persoal'!D13</f>
        <v>2.6490795683894088E-3</v>
      </c>
    </row>
    <row r="25" spans="1:6" x14ac:dyDescent="0.25">
      <c r="A25" s="13" t="s">
        <v>70</v>
      </c>
      <c r="B25" s="14" t="s">
        <v>64</v>
      </c>
      <c r="C25" s="14" t="s">
        <v>65</v>
      </c>
      <c r="D25" s="14" t="s">
        <v>66</v>
      </c>
      <c r="E25" s="15" t="s">
        <v>67</v>
      </c>
    </row>
    <row r="26" spans="1:6" x14ac:dyDescent="0.25">
      <c r="A26" s="16">
        <v>1192353.4749041095</v>
      </c>
      <c r="B26" s="17">
        <f>'[1]2023_Retribucións_tipo persoal'!B14</f>
        <v>144548949.31899002</v>
      </c>
      <c r="C26" s="18">
        <f>'[1]2023_Retribucións_tipo persoal'!C17</f>
        <v>197117035</v>
      </c>
      <c r="D26" s="19">
        <f>A26/B26</f>
        <v>8.2487868678507575E-3</v>
      </c>
      <c r="E26" s="20">
        <f>A26/C26</f>
        <v>6.048962104691304E-3</v>
      </c>
    </row>
    <row r="29" spans="1:6" x14ac:dyDescent="0.25">
      <c r="A29" s="13" t="s">
        <v>71</v>
      </c>
      <c r="B29" s="14" t="s">
        <v>64</v>
      </c>
      <c r="C29" s="14" t="s">
        <v>65</v>
      </c>
      <c r="D29" s="14" t="s">
        <v>66</v>
      </c>
      <c r="E29" s="15" t="s">
        <v>67</v>
      </c>
      <c r="F29" s="9"/>
    </row>
    <row r="30" spans="1:6" x14ac:dyDescent="0.25">
      <c r="A30" s="16">
        <v>463980.49</v>
      </c>
      <c r="B30" s="17">
        <f>'[1]2023_Retribucións_tipo persoal'!B14</f>
        <v>144548949.31899002</v>
      </c>
      <c r="C30" s="18">
        <f>'[1]2023_Retribucións_tipo persoal'!C17</f>
        <v>197117035</v>
      </c>
      <c r="D30" s="19">
        <f>A30/B30</f>
        <v>3.2098503115099769E-3</v>
      </c>
      <c r="E30" s="20">
        <f>A30/C30</f>
        <v>2.3538325340577491E-3</v>
      </c>
    </row>
    <row r="33" spans="1:6" x14ac:dyDescent="0.25">
      <c r="A33" s="13" t="s">
        <v>72</v>
      </c>
      <c r="B33" s="14" t="s">
        <v>64</v>
      </c>
      <c r="C33" s="14" t="s">
        <v>65</v>
      </c>
      <c r="D33" s="14" t="s">
        <v>66</v>
      </c>
      <c r="E33" s="15" t="s">
        <v>67</v>
      </c>
      <c r="F33" s="9"/>
    </row>
    <row r="34" spans="1:6" x14ac:dyDescent="0.25">
      <c r="A34" s="16">
        <v>1414986.24</v>
      </c>
      <c r="B34" s="17">
        <f>'[1]2023_Retribucións_tipo persoal'!B14</f>
        <v>144548949.31899002</v>
      </c>
      <c r="C34" s="18">
        <f>'[1]2023_Retribucións_tipo persoal'!C17</f>
        <v>197117035</v>
      </c>
      <c r="D34" s="19">
        <f>A34/B34</f>
        <v>9.7889763064096316E-3</v>
      </c>
      <c r="E34" s="20">
        <f>A34/C34</f>
        <v>7.1784066760135672E-3</v>
      </c>
    </row>
    <row r="38" spans="1:6" x14ac:dyDescent="0.25">
      <c r="A38" s="4" t="s">
        <v>73</v>
      </c>
    </row>
    <row r="40" spans="1:6" x14ac:dyDescent="0.25">
      <c r="A40" s="4" t="s">
        <v>74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2023_Retribucións_tipo persoal</vt:lpstr>
      <vt:lpstr>2023_Ret. goberno_xeren_cargos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2024-07-08T11:27:28Z</dcterms:created>
  <dcterms:modified xsi:type="dcterms:W3CDTF">2024-07-08T11:28:19Z</dcterms:modified>
</cp:coreProperties>
</file>