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2.xml" ContentType="application/vnd.openxmlformats-officedocument.drawing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drawings/drawing3.xml" ContentType="application/vnd.openxmlformats-officedocument.drawing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cheros.rectorado.uvigo.es\comun\Unidade de Estudos e Programas\PUBLICACIÓNS PORTAL E UVIGO EN CIFRAS\UVIGO DAT\UVIGODAT_Indicadores personal\UVIGODAT_Indicadores absentismos\"/>
    </mc:Choice>
  </mc:AlternateContent>
  <xr:revisionPtr revIDLastSave="0" documentId="8_{ECD9E272-1EAE-45DC-BBC2-3C2F35BE7ACF}" xr6:coauthVersionLast="47" xr6:coauthVersionMax="47" xr10:uidLastSave="{00000000-0000-0000-0000-000000000000}"/>
  <bookViews>
    <workbookView xWindow="-120" yWindow="-120" windowWidth="29040" windowHeight="15720" xr2:uid="{2E6F1EBD-3D1D-4CBF-827F-2380C7FC1212}"/>
  </bookViews>
  <sheets>
    <sheet name="2022_IT_indicador" sheetId="3" r:id="rId1"/>
    <sheet name="2022_Licenzas_indicador" sheetId="2" r:id="rId2"/>
    <sheet name="2022_Absentimos_Indicador" sheetId="1" r:id="rId3"/>
  </sheets>
  <externalReferences>
    <externalReference r:id="rId4"/>
    <externalReference r:id="rId5"/>
  </externalReferences>
  <definedNames>
    <definedName name="dbo_UNIVERSIDAD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47" i="3" l="1"/>
  <c r="P47" i="3"/>
  <c r="O47" i="3"/>
  <c r="N47" i="3"/>
  <c r="M47" i="3"/>
  <c r="L47" i="3"/>
  <c r="R47" i="3" s="1"/>
  <c r="G47" i="3"/>
  <c r="F47" i="3"/>
  <c r="E47" i="3"/>
  <c r="D47" i="3"/>
  <c r="H47" i="3" s="1"/>
  <c r="C47" i="3"/>
  <c r="B47" i="3"/>
  <c r="R46" i="3"/>
  <c r="H46" i="3"/>
  <c r="R45" i="3"/>
  <c r="H45" i="3"/>
  <c r="R44" i="3"/>
  <c r="H44" i="3"/>
  <c r="R43" i="3"/>
  <c r="H43" i="3"/>
  <c r="I36" i="3"/>
  <c r="G36" i="3"/>
  <c r="F36" i="3"/>
  <c r="E36" i="3"/>
  <c r="D36" i="3"/>
  <c r="C36" i="3"/>
  <c r="B36" i="3"/>
  <c r="H36" i="3" s="1"/>
  <c r="J36" i="3" s="1"/>
  <c r="I35" i="3"/>
  <c r="H35" i="3"/>
  <c r="J35" i="3" s="1"/>
  <c r="I34" i="3"/>
  <c r="J34" i="3" s="1"/>
  <c r="H34" i="3"/>
  <c r="C25" i="3"/>
  <c r="B25" i="3"/>
  <c r="D25" i="3" s="1"/>
  <c r="D24" i="3"/>
  <c r="D23" i="3"/>
  <c r="D22" i="3"/>
  <c r="D18" i="3"/>
  <c r="C18" i="3"/>
  <c r="B18" i="3"/>
  <c r="D17" i="3"/>
  <c r="D16" i="3"/>
  <c r="N14" i="3"/>
  <c r="K14" i="3"/>
  <c r="J14" i="3"/>
  <c r="L14" i="3" s="1"/>
  <c r="M13" i="3"/>
  <c r="O13" i="3" s="1"/>
  <c r="L13" i="3"/>
  <c r="L12" i="3"/>
  <c r="C12" i="3"/>
  <c r="B12" i="3"/>
  <c r="L11" i="3"/>
  <c r="M11" i="3" s="1"/>
  <c r="O11" i="3" s="1"/>
  <c r="D11" i="3"/>
  <c r="L10" i="3"/>
  <c r="D10" i="3"/>
  <c r="L9" i="3"/>
  <c r="M9" i="3" s="1"/>
  <c r="D9" i="3"/>
  <c r="D12" i="3" s="1"/>
  <c r="I54" i="2"/>
  <c r="H54" i="2"/>
  <c r="J54" i="2" s="1"/>
  <c r="F54" i="2"/>
  <c r="E54" i="2"/>
  <c r="G54" i="2" s="1"/>
  <c r="D54" i="2"/>
  <c r="K54" i="2" s="1"/>
  <c r="C54" i="2"/>
  <c r="B54" i="2"/>
  <c r="V53" i="2"/>
  <c r="U53" i="2"/>
  <c r="T53" i="2"/>
  <c r="R53" i="2"/>
  <c r="Q53" i="2"/>
  <c r="S53" i="2" s="1"/>
  <c r="O53" i="2"/>
  <c r="N53" i="2"/>
  <c r="P53" i="2" s="1"/>
  <c r="J53" i="2"/>
  <c r="G53" i="2"/>
  <c r="D53" i="2"/>
  <c r="K53" i="2" s="1"/>
  <c r="V52" i="2"/>
  <c r="S52" i="2"/>
  <c r="P52" i="2"/>
  <c r="W52" i="2" s="1"/>
  <c r="J52" i="2"/>
  <c r="G52" i="2"/>
  <c r="D52" i="2"/>
  <c r="K52" i="2" s="1"/>
  <c r="V51" i="2"/>
  <c r="S51" i="2"/>
  <c r="P51" i="2"/>
  <c r="W51" i="2" s="1"/>
  <c r="J51" i="2"/>
  <c r="G51" i="2"/>
  <c r="D51" i="2"/>
  <c r="K51" i="2" s="1"/>
  <c r="V50" i="2"/>
  <c r="S50" i="2"/>
  <c r="P50" i="2"/>
  <c r="W50" i="2" s="1"/>
  <c r="J50" i="2"/>
  <c r="G50" i="2"/>
  <c r="D50" i="2"/>
  <c r="K50" i="2" s="1"/>
  <c r="V49" i="2"/>
  <c r="S49" i="2"/>
  <c r="P49" i="2"/>
  <c r="W49" i="2" s="1"/>
  <c r="J49" i="2"/>
  <c r="G49" i="2"/>
  <c r="D49" i="2"/>
  <c r="K49" i="2" s="1"/>
  <c r="V48" i="2"/>
  <c r="S48" i="2"/>
  <c r="P48" i="2"/>
  <c r="W48" i="2" s="1"/>
  <c r="J48" i="2"/>
  <c r="G48" i="2"/>
  <c r="D48" i="2"/>
  <c r="K48" i="2" s="1"/>
  <c r="V47" i="2"/>
  <c r="S47" i="2"/>
  <c r="P47" i="2"/>
  <c r="W47" i="2" s="1"/>
  <c r="J47" i="2"/>
  <c r="G47" i="2"/>
  <c r="D47" i="2"/>
  <c r="K47" i="2" s="1"/>
  <c r="V46" i="2"/>
  <c r="S46" i="2"/>
  <c r="P46" i="2"/>
  <c r="W46" i="2" s="1"/>
  <c r="J46" i="2"/>
  <c r="G46" i="2"/>
  <c r="D46" i="2"/>
  <c r="K46" i="2" s="1"/>
  <c r="V45" i="2"/>
  <c r="S45" i="2"/>
  <c r="P45" i="2"/>
  <c r="W45" i="2" s="1"/>
  <c r="J45" i="2"/>
  <c r="G45" i="2"/>
  <c r="D45" i="2"/>
  <c r="K45" i="2" s="1"/>
  <c r="V44" i="2"/>
  <c r="S44" i="2"/>
  <c r="P44" i="2"/>
  <c r="W44" i="2" s="1"/>
  <c r="J44" i="2"/>
  <c r="G44" i="2"/>
  <c r="D44" i="2"/>
  <c r="K44" i="2" s="1"/>
  <c r="V43" i="2"/>
  <c r="S43" i="2"/>
  <c r="P43" i="2"/>
  <c r="W43" i="2" s="1"/>
  <c r="J43" i="2"/>
  <c r="G43" i="2"/>
  <c r="D43" i="2"/>
  <c r="K43" i="2" s="1"/>
  <c r="V42" i="2"/>
  <c r="S42" i="2"/>
  <c r="P42" i="2"/>
  <c r="W42" i="2" s="1"/>
  <c r="J42" i="2"/>
  <c r="G42" i="2"/>
  <c r="D42" i="2"/>
  <c r="K42" i="2" s="1"/>
  <c r="V41" i="2"/>
  <c r="S41" i="2"/>
  <c r="P41" i="2"/>
  <c r="W41" i="2" s="1"/>
  <c r="J41" i="2"/>
  <c r="G41" i="2"/>
  <c r="D41" i="2"/>
  <c r="K41" i="2" s="1"/>
  <c r="V40" i="2"/>
  <c r="S40" i="2"/>
  <c r="P40" i="2"/>
  <c r="W40" i="2" s="1"/>
  <c r="J40" i="2"/>
  <c r="G40" i="2"/>
  <c r="D40" i="2"/>
  <c r="K40" i="2" s="1"/>
  <c r="V39" i="2"/>
  <c r="S39" i="2"/>
  <c r="P39" i="2"/>
  <c r="W39" i="2" s="1"/>
  <c r="J39" i="2"/>
  <c r="G39" i="2"/>
  <c r="D39" i="2"/>
  <c r="K39" i="2" s="1"/>
  <c r="V38" i="2"/>
  <c r="S38" i="2"/>
  <c r="P38" i="2"/>
  <c r="W38" i="2" s="1"/>
  <c r="J38" i="2"/>
  <c r="G38" i="2"/>
  <c r="D38" i="2"/>
  <c r="K38" i="2" s="1"/>
  <c r="V37" i="2"/>
  <c r="S37" i="2"/>
  <c r="P37" i="2"/>
  <c r="W37" i="2" s="1"/>
  <c r="J37" i="2"/>
  <c r="G37" i="2"/>
  <c r="D37" i="2"/>
  <c r="K37" i="2" s="1"/>
  <c r="V36" i="2"/>
  <c r="S36" i="2"/>
  <c r="P36" i="2"/>
  <c r="W36" i="2" s="1"/>
  <c r="J36" i="2"/>
  <c r="G36" i="2"/>
  <c r="D36" i="2"/>
  <c r="K36" i="2" s="1"/>
  <c r="V35" i="2"/>
  <c r="S35" i="2"/>
  <c r="P35" i="2"/>
  <c r="W35" i="2" s="1"/>
  <c r="J35" i="2"/>
  <c r="G35" i="2"/>
  <c r="D35" i="2"/>
  <c r="K35" i="2" s="1"/>
  <c r="V34" i="2"/>
  <c r="S34" i="2"/>
  <c r="P34" i="2"/>
  <c r="W34" i="2" s="1"/>
  <c r="J34" i="2"/>
  <c r="G34" i="2"/>
  <c r="D34" i="2"/>
  <c r="K34" i="2" s="1"/>
  <c r="V33" i="2"/>
  <c r="S33" i="2"/>
  <c r="P33" i="2"/>
  <c r="W33" i="2" s="1"/>
  <c r="J33" i="2"/>
  <c r="G33" i="2"/>
  <c r="D33" i="2"/>
  <c r="K33" i="2" s="1"/>
  <c r="V32" i="2"/>
  <c r="S32" i="2"/>
  <c r="P32" i="2"/>
  <c r="W32" i="2" s="1"/>
  <c r="J32" i="2"/>
  <c r="G32" i="2"/>
  <c r="D32" i="2"/>
  <c r="K32" i="2" s="1"/>
  <c r="V31" i="2"/>
  <c r="S31" i="2"/>
  <c r="P31" i="2"/>
  <c r="W31" i="2" s="1"/>
  <c r="J31" i="2"/>
  <c r="G31" i="2"/>
  <c r="D31" i="2"/>
  <c r="K31" i="2" s="1"/>
  <c r="V30" i="2"/>
  <c r="S30" i="2"/>
  <c r="P30" i="2"/>
  <c r="W30" i="2" s="1"/>
  <c r="J30" i="2"/>
  <c r="G30" i="2"/>
  <c r="D30" i="2"/>
  <c r="K30" i="2" s="1"/>
  <c r="V29" i="2"/>
  <c r="S29" i="2"/>
  <c r="P29" i="2"/>
  <c r="W29" i="2" s="1"/>
  <c r="J29" i="2"/>
  <c r="G29" i="2"/>
  <c r="D29" i="2"/>
  <c r="K29" i="2" s="1"/>
  <c r="V28" i="2"/>
  <c r="S28" i="2"/>
  <c r="P28" i="2"/>
  <c r="W28" i="2" s="1"/>
  <c r="J28" i="2"/>
  <c r="G28" i="2"/>
  <c r="D28" i="2"/>
  <c r="K28" i="2" s="1"/>
  <c r="V27" i="2"/>
  <c r="S27" i="2"/>
  <c r="P27" i="2"/>
  <c r="W27" i="2" s="1"/>
  <c r="J27" i="2"/>
  <c r="G27" i="2"/>
  <c r="D27" i="2"/>
  <c r="K27" i="2" s="1"/>
  <c r="P18" i="2"/>
  <c r="O18" i="2"/>
  <c r="Q18" i="2" s="1"/>
  <c r="E18" i="2"/>
  <c r="D18" i="2"/>
  <c r="C18" i="2"/>
  <c r="Q17" i="2"/>
  <c r="E17" i="2"/>
  <c r="Q16" i="2"/>
  <c r="E16" i="2"/>
  <c r="Q15" i="2"/>
  <c r="E15" i="2"/>
  <c r="Q14" i="2"/>
  <c r="E14" i="2"/>
  <c r="Q13" i="2"/>
  <c r="E13" i="2"/>
  <c r="Q12" i="2"/>
  <c r="E12" i="2"/>
  <c r="J25" i="1"/>
  <c r="I25" i="1"/>
  <c r="H25" i="1"/>
  <c r="G25" i="1"/>
  <c r="F25" i="1"/>
  <c r="E25" i="1"/>
  <c r="C25" i="1"/>
  <c r="B25" i="1"/>
  <c r="D25" i="1" s="1"/>
  <c r="K25" i="1" s="1"/>
  <c r="D24" i="1"/>
  <c r="K24" i="1" s="1"/>
  <c r="K23" i="1"/>
  <c r="D23" i="1"/>
  <c r="D22" i="1"/>
  <c r="K22" i="1" s="1"/>
  <c r="D21" i="1"/>
  <c r="K21" i="1" s="1"/>
  <c r="D17" i="1"/>
  <c r="C17" i="1"/>
  <c r="E17" i="1" s="1"/>
  <c r="E16" i="1"/>
  <c r="E15" i="1"/>
  <c r="E14" i="1"/>
  <c r="E13" i="1"/>
  <c r="E12" i="1"/>
  <c r="M14" i="3" l="1"/>
  <c r="O14" i="3" s="1"/>
  <c r="O9" i="3"/>
  <c r="W53" i="2"/>
</calcChain>
</file>

<file path=xl/sharedStrings.xml><?xml version="1.0" encoding="utf-8"?>
<sst xmlns="http://schemas.openxmlformats.org/spreadsheetml/2006/main" count="308" uniqueCount="90">
  <si>
    <t>Unidade de Análises e Programas</t>
  </si>
  <si>
    <t>Absentismos e outras situacións</t>
  </si>
  <si>
    <t>Ano 2022</t>
  </si>
  <si>
    <t>Fonte: PeopleNet</t>
  </si>
  <si>
    <t>Data de publicación: xullo 2023</t>
  </si>
  <si>
    <t>Persoal en absentismo por colectivo</t>
  </si>
  <si>
    <t>Tipo_relación</t>
  </si>
  <si>
    <t>Homes</t>
  </si>
  <si>
    <t>Mulleres</t>
  </si>
  <si>
    <t>Total</t>
  </si>
  <si>
    <t>PAS</t>
  </si>
  <si>
    <t>Persoal funcionario</t>
  </si>
  <si>
    <t>Persoal laboral</t>
  </si>
  <si>
    <t>PDI</t>
  </si>
  <si>
    <t>Persoal investigador</t>
  </si>
  <si>
    <t>Tipos de absentimos por colectivo</t>
  </si>
  <si>
    <t>Total PAS</t>
  </si>
  <si>
    <t xml:space="preserve">Homes </t>
  </si>
  <si>
    <t xml:space="preserve">Mulleres </t>
  </si>
  <si>
    <t>Total PDI</t>
  </si>
  <si>
    <t xml:space="preserve">Homes  </t>
  </si>
  <si>
    <t xml:space="preserve">Mulleres  </t>
  </si>
  <si>
    <t>Total Persoal investigador</t>
  </si>
  <si>
    <t>Licenza sen soldo</t>
  </si>
  <si>
    <t>Maternidade a tempo parcial</t>
  </si>
  <si>
    <t>Prestación Maternidade/Só cotización empresa</t>
  </si>
  <si>
    <t>Prestacion Paternidade</t>
  </si>
  <si>
    <t>Promedio días hábiles en absentismo*</t>
  </si>
  <si>
    <t>*Descóntanse sábados e domingos.; seguen a computarse festivos locais, rexionais e nacionais.</t>
  </si>
  <si>
    <t>Licenzas</t>
  </si>
  <si>
    <t>Persoal gozando dunha licenza no ano 2022</t>
  </si>
  <si>
    <t>Persoal gozando dunha licenza concecida no ano 2022</t>
  </si>
  <si>
    <t>Colectivo</t>
  </si>
  <si>
    <t>Eventual/Alto cargo</t>
  </si>
  <si>
    <t>Tipo licenzas que se están a gozar no ano 2022</t>
  </si>
  <si>
    <t>Tipo licenzas concedidas no ano 2022</t>
  </si>
  <si>
    <t>Acumulación-permiso de lactancia</t>
  </si>
  <si>
    <t>Adaptación de xornada</t>
  </si>
  <si>
    <t>Adaptación de xornada COVID 19-coidado de fillos/as</t>
  </si>
  <si>
    <t>Ano sabático</t>
  </si>
  <si>
    <t>Enfermidade grave ou morte dun familiar</t>
  </si>
  <si>
    <t>Enfermidade infecto-contaxiosa de fillo/a menor 16 anos</t>
  </si>
  <si>
    <t>Estadías de mobilidade posdoutoral</t>
  </si>
  <si>
    <t>Estadías para persoal contratado en proxectos/programas</t>
  </si>
  <si>
    <t>Licenza por asuntos propios-sen soldo</t>
  </si>
  <si>
    <t>Licenza por estudios</t>
  </si>
  <si>
    <t>Permiso con previa autorización</t>
  </si>
  <si>
    <t>Permiso de ausencia por lactación</t>
  </si>
  <si>
    <t>Permiso de matrimonio e parella de feito</t>
  </si>
  <si>
    <t>Permiso para concorrer exames finais</t>
  </si>
  <si>
    <t>Permiso para cumprimento deber inexcusable</t>
  </si>
  <si>
    <t>Permiso paternidade</t>
  </si>
  <si>
    <t>Permiso paternidade-tempo parcial</t>
  </si>
  <si>
    <t>Permiso por enfermidade moi grave-xornada completa</t>
  </si>
  <si>
    <t>Permiso por parto-tempo completo</t>
  </si>
  <si>
    <t>Permiso por xestación</t>
  </si>
  <si>
    <t>Redución da xornada de traballo por coidado de fillo/a menor afectado por cancro ou outra enfermidade grave</t>
  </si>
  <si>
    <t>Redución da xornada de traballo por conciliación familiar</t>
  </si>
  <si>
    <t>Redución da xornada por coidado fillo/a menor 12 anos</t>
  </si>
  <si>
    <t>Redución xornada por coidado fillo/a e permiso de lactación</t>
  </si>
  <si>
    <t>Traballo non presencial COVID 19-coidado de fillos/as</t>
  </si>
  <si>
    <t>Traballo non presencial COVID 19-persoal vulnerable</t>
  </si>
  <si>
    <t>Traslado de domicilio</t>
  </si>
  <si>
    <t>Promedio días hábiles en licenza*</t>
  </si>
  <si>
    <t>Persoal en IT ao longo do ano 2022</t>
  </si>
  <si>
    <t>PAS por tipo</t>
  </si>
  <si>
    <t>Persoal en IT</t>
  </si>
  <si>
    <t>Total en IT por colectivo</t>
  </si>
  <si>
    <t>Persoal total</t>
  </si>
  <si>
    <t>% en IT sobre persoal total</t>
  </si>
  <si>
    <t>Funcionario</t>
  </si>
  <si>
    <t>Laboral</t>
  </si>
  <si>
    <t>PDI por tipo</t>
  </si>
  <si>
    <t>Persoal Funcionario</t>
  </si>
  <si>
    <t>Persoal Laboral</t>
  </si>
  <si>
    <t>PI por categorías segundo tarefas</t>
  </si>
  <si>
    <t>Persoal investigador en formación</t>
  </si>
  <si>
    <t>Persoal técnico de apoio á investigación</t>
  </si>
  <si>
    <t>IT por tipoloxía e colectivo</t>
  </si>
  <si>
    <t>Total homes</t>
  </si>
  <si>
    <t>Total mulleres</t>
  </si>
  <si>
    <t>Accidente Laboral - Enfermidade Profesional</t>
  </si>
  <si>
    <t>Enfermidade Común-Accidente non Laboral</t>
  </si>
  <si>
    <t>IT por tramo de duración_días naturais</t>
  </si>
  <si>
    <t>Persoas en IT por tramo_días naturais</t>
  </si>
  <si>
    <t>Ata 20 días</t>
  </si>
  <si>
    <t>De 21 días a 3 meses</t>
  </si>
  <si>
    <t>De 3 a 6 meses</t>
  </si>
  <si>
    <t>De 6 a 12 meses</t>
  </si>
  <si>
    <t>Promedio de días hábiles en IT*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</si>
</sst>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2"/>
      <name val="Calibri"/>
      <family val="2"/>
      <scheme val="minor"/>
    </font>
    <font>
      <sz val="14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6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5"/>
        <bgColor theme="5"/>
      </patternFill>
    </fill>
    <fill>
      <patternFill patternType="solid">
        <fgColor theme="5" tint="0.79998168889431442"/>
        <bgColor theme="5" tint="0.79998168889431442"/>
      </patternFill>
    </fill>
  </fills>
  <borders count="1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theme="5" tint="0.39997558519241921"/>
      </left>
      <right/>
      <top style="thin">
        <color theme="5" tint="0.39997558519241921"/>
      </top>
      <bottom/>
      <diagonal/>
    </border>
    <border>
      <left/>
      <right/>
      <top style="thin">
        <color theme="5" tint="0.39997558519241921"/>
      </top>
      <bottom/>
      <diagonal/>
    </border>
    <border>
      <left/>
      <right style="thin">
        <color theme="5" tint="0.39997558519241921"/>
      </right>
      <top style="thin">
        <color theme="5" tint="0.39997558519241921"/>
      </top>
      <bottom/>
      <diagonal/>
    </border>
    <border>
      <left style="thin">
        <color theme="5" tint="0.39997558519241921"/>
      </left>
      <right/>
      <top/>
      <bottom style="thin">
        <color theme="5" tint="0.39997558519241921"/>
      </bottom>
      <diagonal/>
    </border>
    <border>
      <left/>
      <right/>
      <top/>
      <bottom style="thin">
        <color theme="5" tint="0.39997558519241921"/>
      </bottom>
      <diagonal/>
    </border>
    <border>
      <left style="thin">
        <color theme="5" tint="0.39997558519241921"/>
      </left>
      <right/>
      <top style="thin">
        <color theme="5" tint="0.39997558519241921"/>
      </top>
      <bottom style="thin">
        <color theme="5" tint="0.39997558519241921"/>
      </bottom>
      <diagonal/>
    </border>
    <border>
      <left/>
      <right/>
      <top style="thin">
        <color theme="5" tint="0.39997558519241921"/>
      </top>
      <bottom style="thin">
        <color theme="5" tint="0.39997558519241921"/>
      </bottom>
      <diagonal/>
    </border>
    <border>
      <left/>
      <right style="thin">
        <color theme="5" tint="0.39997558519241921"/>
      </right>
      <top style="thin">
        <color theme="5" tint="0.39997558519241921"/>
      </top>
      <bottom style="thin">
        <color theme="5" tint="0.39997558519241921"/>
      </bottom>
      <diagonal/>
    </border>
  </borders>
  <cellStyleXfs count="6">
    <xf numFmtId="0" fontId="0" fillId="0" borderId="0"/>
    <xf numFmtId="0" fontId="4" fillId="0" borderId="0"/>
    <xf numFmtId="0" fontId="1" fillId="0" borderId="0"/>
    <xf numFmtId="0" fontId="3" fillId="2" borderId="0" applyNumberFormat="0" applyBorder="0" applyAlignment="0" applyProtection="0"/>
    <xf numFmtId="9" fontId="1" fillId="0" borderId="0" applyFont="0" applyFill="0" applyBorder="0" applyAlignment="0" applyProtection="0"/>
    <xf numFmtId="0" fontId="3" fillId="3" borderId="0" applyNumberFormat="0" applyBorder="0" applyAlignment="0" applyProtection="0"/>
  </cellStyleXfs>
  <cellXfs count="46">
    <xf numFmtId="0" fontId="0" fillId="0" borderId="0" xfId="0"/>
    <xf numFmtId="0" fontId="5" fillId="0" borderId="1" xfId="1" applyFont="1" applyBorder="1" applyAlignment="1">
      <alignment vertical="center" wrapText="1"/>
    </xf>
    <xf numFmtId="0" fontId="5" fillId="0" borderId="1" xfId="1" applyFont="1" applyBorder="1"/>
    <xf numFmtId="0" fontId="5" fillId="0" borderId="1" xfId="1" applyFont="1" applyBorder="1" applyAlignment="1">
      <alignment wrapText="1"/>
    </xf>
    <xf numFmtId="0" fontId="5" fillId="0" borderId="1" xfId="0" applyFont="1" applyBorder="1"/>
    <xf numFmtId="0" fontId="6" fillId="0" borderId="1" xfId="1" applyFont="1" applyBorder="1" applyAlignment="1">
      <alignment horizontal="center" vertical="center" wrapText="1"/>
    </xf>
    <xf numFmtId="0" fontId="5" fillId="0" borderId="0" xfId="0" applyFont="1"/>
    <xf numFmtId="0" fontId="5" fillId="0" borderId="0" xfId="1" applyFont="1"/>
    <xf numFmtId="2" fontId="0" fillId="0" borderId="0" xfId="0" applyNumberFormat="1"/>
    <xf numFmtId="0" fontId="7" fillId="0" borderId="0" xfId="2" applyFont="1"/>
    <xf numFmtId="0" fontId="5" fillId="0" borderId="1" xfId="2" applyFont="1" applyBorder="1"/>
    <xf numFmtId="0" fontId="5" fillId="0" borderId="0" xfId="2" applyFont="1"/>
    <xf numFmtId="0" fontId="1" fillId="0" borderId="0" xfId="2"/>
    <xf numFmtId="0" fontId="2" fillId="2" borderId="0" xfId="3" applyFont="1" applyAlignment="1">
      <alignment horizontal="left" vertical="center"/>
    </xf>
    <xf numFmtId="0" fontId="2" fillId="2" borderId="0" xfId="3" applyFont="1" applyAlignment="1">
      <alignment horizontal="center" vertical="center"/>
    </xf>
    <xf numFmtId="0" fontId="2" fillId="0" borderId="0" xfId="3" applyFont="1" applyFill="1" applyAlignment="1">
      <alignment horizontal="center" vertical="center"/>
    </xf>
    <xf numFmtId="0" fontId="2" fillId="2" borderId="0" xfId="3" applyFont="1" applyAlignment="1">
      <alignment horizontal="center" vertical="center"/>
    </xf>
    <xf numFmtId="0" fontId="1" fillId="0" borderId="0" xfId="2" applyAlignment="1">
      <alignment horizontal="center" vertical="center"/>
    </xf>
    <xf numFmtId="2" fontId="1" fillId="0" borderId="0" xfId="2" applyNumberFormat="1"/>
    <xf numFmtId="0" fontId="8" fillId="0" borderId="1" xfId="1" applyFont="1" applyBorder="1" applyAlignment="1">
      <alignment horizontal="center" vertical="center" wrapText="1"/>
    </xf>
    <xf numFmtId="0" fontId="2" fillId="4" borderId="2" xfId="2" applyFont="1" applyFill="1" applyBorder="1"/>
    <xf numFmtId="0" fontId="2" fillId="4" borderId="3" xfId="2" applyFont="1" applyFill="1" applyBorder="1"/>
    <xf numFmtId="0" fontId="2" fillId="4" borderId="4" xfId="2" applyFont="1" applyFill="1" applyBorder="1"/>
    <xf numFmtId="0" fontId="1" fillId="5" borderId="2" xfId="2" applyFill="1" applyBorder="1" applyAlignment="1">
      <alignment horizontal="left" vertical="center"/>
    </xf>
    <xf numFmtId="0" fontId="1" fillId="5" borderId="3" xfId="2" applyFill="1" applyBorder="1"/>
    <xf numFmtId="0" fontId="1" fillId="5" borderId="3" xfId="2" applyFill="1" applyBorder="1" applyAlignment="1">
      <alignment horizontal="center" vertical="center"/>
    </xf>
    <xf numFmtId="10" fontId="0" fillId="5" borderId="3" xfId="4" applyNumberFormat="1" applyFont="1" applyFill="1" applyBorder="1" applyAlignment="1">
      <alignment horizontal="center" vertical="center"/>
    </xf>
    <xf numFmtId="0" fontId="1" fillId="5" borderId="5" xfId="2" applyFill="1" applyBorder="1" applyAlignment="1">
      <alignment horizontal="left" vertical="center"/>
    </xf>
    <xf numFmtId="0" fontId="1" fillId="0" borderId="3" xfId="2" applyBorder="1"/>
    <xf numFmtId="0" fontId="1" fillId="5" borderId="6" xfId="2" applyFill="1" applyBorder="1" applyAlignment="1">
      <alignment horizontal="center" vertical="center"/>
    </xf>
    <xf numFmtId="10" fontId="0" fillId="5" borderId="6" xfId="4" applyNumberFormat="1" applyFont="1" applyFill="1" applyBorder="1" applyAlignment="1">
      <alignment horizontal="center" vertical="center"/>
    </xf>
    <xf numFmtId="0" fontId="1" fillId="0" borderId="3" xfId="2" applyBorder="1" applyAlignment="1">
      <alignment horizontal="center" vertical="center"/>
    </xf>
    <xf numFmtId="10" fontId="0" fillId="0" borderId="3" xfId="4" applyNumberFormat="1" applyFont="1" applyFill="1" applyBorder="1" applyAlignment="1">
      <alignment horizontal="center" vertical="center"/>
    </xf>
    <xf numFmtId="0" fontId="1" fillId="0" borderId="6" xfId="2" applyBorder="1" applyAlignment="1">
      <alignment horizontal="center" vertical="center"/>
    </xf>
    <xf numFmtId="10" fontId="0" fillId="0" borderId="6" xfId="4" applyNumberFormat="1" applyFont="1" applyFill="1" applyBorder="1" applyAlignment="1">
      <alignment horizontal="center" vertical="center"/>
    </xf>
    <xf numFmtId="0" fontId="1" fillId="5" borderId="2" xfId="2" applyFill="1" applyBorder="1"/>
    <xf numFmtId="0" fontId="1" fillId="5" borderId="3" xfId="2" applyFill="1" applyBorder="1" applyAlignment="1">
      <alignment horizontal="center" vertical="center"/>
    </xf>
    <xf numFmtId="10" fontId="0" fillId="5" borderId="4" xfId="4" applyNumberFormat="1" applyFont="1" applyFill="1" applyBorder="1" applyAlignment="1">
      <alignment horizontal="center" vertical="center"/>
    </xf>
    <xf numFmtId="0" fontId="1" fillId="0" borderId="7" xfId="2" applyBorder="1"/>
    <xf numFmtId="0" fontId="1" fillId="0" borderId="8" xfId="2" applyBorder="1"/>
    <xf numFmtId="0" fontId="1" fillId="0" borderId="8" xfId="2" applyBorder="1" applyAlignment="1">
      <alignment horizontal="center" vertical="center"/>
    </xf>
    <xf numFmtId="10" fontId="0" fillId="0" borderId="9" xfId="4" applyNumberFormat="1" applyFont="1" applyBorder="1" applyAlignment="1">
      <alignment horizontal="center" vertical="center"/>
    </xf>
    <xf numFmtId="0" fontId="2" fillId="0" borderId="0" xfId="2" applyFont="1"/>
    <xf numFmtId="0" fontId="2" fillId="0" borderId="0" xfId="2" applyFont="1" applyAlignment="1">
      <alignment horizontal="center" vertical="center"/>
    </xf>
    <xf numFmtId="0" fontId="0" fillId="0" borderId="0" xfId="2" applyFont="1"/>
    <xf numFmtId="0" fontId="2" fillId="3" borderId="0" xfId="5" applyFont="1" applyAlignment="1">
      <alignment horizontal="center" vertical="center"/>
    </xf>
  </cellXfs>
  <cellStyles count="6">
    <cellStyle name="Énfasis1 2" xfId="3" xr:uid="{789198B9-4EAB-40B2-B664-0BF2C3141142}"/>
    <cellStyle name="Énfasis2 2" xfId="5" xr:uid="{03EA461B-8FC6-4425-98F0-26E4AD80B3A0}"/>
    <cellStyle name="Normal" xfId="0" builtinId="0"/>
    <cellStyle name="Normal 2" xfId="2" xr:uid="{35C18956-D6AC-4114-92F9-0CFAAB00AABE}"/>
    <cellStyle name="Normal 2 3" xfId="1" xr:uid="{515F59DF-E99E-4917-816E-03320379BDB5}"/>
    <cellStyle name="Porcentaje 2" xfId="4" xr:uid="{82964CCA-8CB1-47D8-81FC-85B776A1949E}"/>
  </cellStyles>
  <dxfs count="23">
    <dxf>
      <numFmt numFmtId="2" formatCode="0.00"/>
    </dxf>
    <dxf>
      <numFmt numFmtId="2" formatCode="0.00"/>
    </dxf>
    <dxf>
      <numFmt numFmtId="2" formatCode="0.00"/>
    </dxf>
    <dxf>
      <numFmt numFmtId="0" formatCode="General"/>
    </dxf>
    <dxf>
      <numFmt numFmtId="0" formatCode="General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600"/>
              <a:t>Persoas en IT por sexo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5"/>
          <c:order val="5"/>
          <c:spPr>
            <a:solidFill>
              <a:schemeClr val="accent2">
                <a:lumMod val="75000"/>
              </a:schemeClr>
            </a:solidFill>
            <a:ln w="9525" cap="flat" cmpd="sng" algn="ctr">
              <a:solidFill>
                <a:schemeClr val="accent2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'2022_IT_indicador'!$J$8:$K$8</c:f>
              <c:strCache>
                <c:ptCount val="2"/>
                <c:pt idx="0">
                  <c:v>Homes</c:v>
                </c:pt>
                <c:pt idx="1">
                  <c:v>Mulleres</c:v>
                </c:pt>
              </c:strCache>
            </c:strRef>
          </c:cat>
          <c:val>
            <c:numRef>
              <c:f>'2022_IT_indicador'!$J$14:$K$14</c:f>
              <c:numCache>
                <c:formatCode>General</c:formatCode>
                <c:ptCount val="2"/>
                <c:pt idx="0">
                  <c:v>250</c:v>
                </c:pt>
                <c:pt idx="1">
                  <c:v>408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C5-4375-BA2F-C3C16EB6E6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shape val="box"/>
        <c:axId val="1967938304"/>
        <c:axId val="1967934944"/>
        <c:axId val="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spPr>
                  <a:solidFill>
                    <a:schemeClr val="accent1">
                      <a:alpha val="85000"/>
                    </a:schemeClr>
                  </a:solidFill>
                  <a:ln w="9525" cap="flat" cmpd="sng" algn="ctr">
                    <a:solidFill>
                      <a:schemeClr val="accent1">
                        <a:lumMod val="75000"/>
                      </a:schemeClr>
                    </a:solidFill>
                    <a:round/>
                  </a:ln>
                  <a:effectLst/>
                  <a:sp3d contourW="9525">
                    <a:contourClr>
                      <a:schemeClr val="accent1">
                        <a:lumMod val="75000"/>
                      </a:schemeClr>
                    </a:contourClr>
                  </a:sp3d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'2022_IT_indicador'!$J$8:$K$8</c15:sqref>
                        </c15:formulaRef>
                      </c:ext>
                    </c:extLst>
                    <c:strCache>
                      <c:ptCount val="2"/>
                      <c:pt idx="0">
                        <c:v>Homes</c:v>
                      </c:pt>
                      <c:pt idx="1">
                        <c:v>Mulleres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'2022_IT_indicador'!$J$9:$K$9</c15:sqref>
                        </c15:formulaRef>
                      </c:ext>
                    </c:extLst>
                    <c:numCache>
                      <c:formatCode>General</c:formatCode>
                      <c:ptCount val="2"/>
                      <c:pt idx="0">
                        <c:v>44</c:v>
                      </c:pt>
                      <c:pt idx="1">
                        <c:v>169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8AC5-4375-BA2F-C3C16EB6E6B8}"/>
                  </c:ext>
                </c:extLst>
              </c15:ser>
            </c15:filteredBarSeries>
            <c15:filteredBarSeries>
              <c15:ser>
                <c:idx val="1"/>
                <c:order val="1"/>
                <c:spPr>
                  <a:solidFill>
                    <a:schemeClr val="accent2">
                      <a:alpha val="85000"/>
                    </a:schemeClr>
                  </a:solidFill>
                  <a:ln w="9525" cap="flat" cmpd="sng" algn="ctr">
                    <a:solidFill>
                      <a:schemeClr val="accent2">
                        <a:lumMod val="75000"/>
                      </a:schemeClr>
                    </a:solidFill>
                    <a:round/>
                  </a:ln>
                  <a:effectLst/>
                  <a:sp3d contourW="9525">
                    <a:contourClr>
                      <a:schemeClr val="accent2">
                        <a:lumMod val="75000"/>
                      </a:schemeClr>
                    </a:contourClr>
                  </a:sp3d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'2022_IT_indicador'!$J$8:$K$8</c15:sqref>
                        </c15:formulaRef>
                      </c:ext>
                    </c:extLst>
                    <c:strCache>
                      <c:ptCount val="2"/>
                      <c:pt idx="0">
                        <c:v>Homes</c:v>
                      </c:pt>
                      <c:pt idx="1">
                        <c:v>Mulleres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'2022_IT_indicador'!$J$10:$K$10</c15:sqref>
                        </c15:formulaRef>
                      </c:ext>
                    </c:extLst>
                    <c:numCache>
                      <c:formatCode>General</c:formatCode>
                      <c:ptCount val="2"/>
                      <c:pt idx="0">
                        <c:v>69</c:v>
                      </c:pt>
                      <c:pt idx="1">
                        <c:v>60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8AC5-4375-BA2F-C3C16EB6E6B8}"/>
                  </c:ext>
                </c:extLst>
              </c15:ser>
            </c15:filteredBarSeries>
            <c15:filteredBarSeries>
              <c15:ser>
                <c:idx val="2"/>
                <c:order val="2"/>
                <c:spPr>
                  <a:solidFill>
                    <a:schemeClr val="accent3">
                      <a:alpha val="85000"/>
                    </a:schemeClr>
                  </a:solidFill>
                  <a:ln w="9525" cap="flat" cmpd="sng" algn="ctr">
                    <a:solidFill>
                      <a:schemeClr val="accent3">
                        <a:lumMod val="75000"/>
                      </a:schemeClr>
                    </a:solidFill>
                    <a:round/>
                  </a:ln>
                  <a:effectLst/>
                  <a:sp3d contourW="9525">
                    <a:contourClr>
                      <a:schemeClr val="accent3">
                        <a:lumMod val="75000"/>
                      </a:schemeClr>
                    </a:contourClr>
                  </a:sp3d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'2022_IT_indicador'!$J$8:$K$8</c15:sqref>
                        </c15:formulaRef>
                      </c:ext>
                    </c:extLst>
                    <c:strCache>
                      <c:ptCount val="2"/>
                      <c:pt idx="0">
                        <c:v>Homes</c:v>
                      </c:pt>
                      <c:pt idx="1">
                        <c:v>Mulleres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'2022_IT_indicador'!$J$11:$K$11</c15:sqref>
                        </c15:formulaRef>
                      </c:ext>
                    </c:extLst>
                    <c:numCache>
                      <c:formatCode>General</c:formatCode>
                      <c:ptCount val="2"/>
                      <c:pt idx="0">
                        <c:v>44</c:v>
                      </c:pt>
                      <c:pt idx="1">
                        <c:v>38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8AC5-4375-BA2F-C3C16EB6E6B8}"/>
                  </c:ext>
                </c:extLst>
              </c15:ser>
            </c15:filteredBarSeries>
            <c15:filteredBarSeries>
              <c15:ser>
                <c:idx val="3"/>
                <c:order val="3"/>
                <c:spPr>
                  <a:solidFill>
                    <a:schemeClr val="accent4">
                      <a:alpha val="85000"/>
                    </a:schemeClr>
                  </a:solidFill>
                  <a:ln w="9525" cap="flat" cmpd="sng" algn="ctr">
                    <a:solidFill>
                      <a:schemeClr val="accent4">
                        <a:lumMod val="75000"/>
                      </a:schemeClr>
                    </a:solidFill>
                    <a:round/>
                  </a:ln>
                  <a:effectLst/>
                  <a:sp3d contourW="9525">
                    <a:contourClr>
                      <a:schemeClr val="accent4">
                        <a:lumMod val="75000"/>
                      </a:schemeClr>
                    </a:contourClr>
                  </a:sp3d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'2022_IT_indicador'!$J$8:$K$8</c15:sqref>
                        </c15:formulaRef>
                      </c:ext>
                    </c:extLst>
                    <c:strCache>
                      <c:ptCount val="2"/>
                      <c:pt idx="0">
                        <c:v>Homes</c:v>
                      </c:pt>
                      <c:pt idx="1">
                        <c:v>Mulleres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'2022_IT_indicador'!$J$12:$K$12</c15:sqref>
                        </c15:formulaRef>
                      </c:ext>
                    </c:extLst>
                    <c:numCache>
                      <c:formatCode>General</c:formatCode>
                      <c:ptCount val="2"/>
                      <c:pt idx="0">
                        <c:v>58</c:v>
                      </c:pt>
                      <c:pt idx="1">
                        <c:v>86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8AC5-4375-BA2F-C3C16EB6E6B8}"/>
                  </c:ext>
                </c:extLst>
              </c15:ser>
            </c15:filteredBarSeries>
            <c15:filteredBarSeries>
              <c15:ser>
                <c:idx val="4"/>
                <c:order val="4"/>
                <c:spPr>
                  <a:solidFill>
                    <a:schemeClr val="accent5">
                      <a:alpha val="85000"/>
                    </a:schemeClr>
                  </a:solidFill>
                  <a:ln w="9525" cap="flat" cmpd="sng" algn="ctr">
                    <a:solidFill>
                      <a:schemeClr val="accent5">
                        <a:lumMod val="75000"/>
                      </a:schemeClr>
                    </a:solidFill>
                    <a:round/>
                  </a:ln>
                  <a:effectLst/>
                  <a:sp3d contourW="9525">
                    <a:contourClr>
                      <a:schemeClr val="accent5">
                        <a:lumMod val="75000"/>
                      </a:schemeClr>
                    </a:contourClr>
                  </a:sp3d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'2022_IT_indicador'!$J$8:$K$8</c15:sqref>
                        </c15:formulaRef>
                      </c:ext>
                    </c:extLst>
                    <c:strCache>
                      <c:ptCount val="2"/>
                      <c:pt idx="0">
                        <c:v>Homes</c:v>
                      </c:pt>
                      <c:pt idx="1">
                        <c:v>Mulleres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'2022_IT_indicador'!$J$13:$K$13</c15:sqref>
                        </c15:formulaRef>
                      </c:ext>
                    </c:extLst>
                    <c:numCache>
                      <c:formatCode>General</c:formatCode>
                      <c:ptCount val="2"/>
                      <c:pt idx="0">
                        <c:v>35</c:v>
                      </c:pt>
                      <c:pt idx="1">
                        <c:v>55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8AC5-4375-BA2F-C3C16EB6E6B8}"/>
                  </c:ext>
                </c:extLst>
              </c15:ser>
            </c15:filteredBarSeries>
          </c:ext>
        </c:extLst>
      </c:bar3DChart>
      <c:catAx>
        <c:axId val="1967938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967934944"/>
        <c:crosses val="autoZero"/>
        <c:auto val="1"/>
        <c:lblAlgn val="ctr"/>
        <c:lblOffset val="100"/>
        <c:noMultiLvlLbl val="0"/>
      </c:catAx>
      <c:valAx>
        <c:axId val="19679349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9679383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b="1"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400"/>
              <a:t>% persoas en IT por colectivo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9230599493647368"/>
          <c:y val="0.1894350071291864"/>
          <c:w val="0.659836712888765"/>
          <c:h val="0.69586057020332526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4B4B-4F0A-A1BE-E9A8088CB03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4B4B-4F0A-A1BE-E9A8088CB03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4B4B-4F0A-A1BE-E9A8088CB037}"/>
              </c:ext>
            </c:extLst>
          </c:dPt>
          <c:dLbls>
            <c:dLbl>
              <c:idx val="2"/>
              <c:layout>
                <c:manualLayout>
                  <c:x val="-0.1415929203539823"/>
                  <c:y val="0.1715600867316075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B4B-4F0A-A1BE-E9A8088CB037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'2022_IT_indicador'!$H$9:$H$13</c15:sqref>
                  </c15:fullRef>
                </c:ext>
              </c:extLst>
              <c:f>('2022_IT_indicador'!$H$9,'2022_IT_indicador'!$H$11,'2022_IT_indicador'!$H$13)</c:f>
              <c:strCache>
                <c:ptCount val="3"/>
                <c:pt idx="0">
                  <c:v>PAS</c:v>
                </c:pt>
                <c:pt idx="1">
                  <c:v>PDI</c:v>
                </c:pt>
                <c:pt idx="2">
                  <c:v>Persoal investigador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'2022_IT_indicador'!$M$9:$M$13</c15:sqref>
                  </c15:fullRef>
                </c:ext>
              </c:extLst>
              <c:f>('2022_IT_indicador'!$M$9,'2022_IT_indicador'!$M$11,'2022_IT_indicador'!$M$13)</c:f>
              <c:numCache>
                <c:formatCode>General</c:formatCode>
                <c:ptCount val="3"/>
                <c:pt idx="0">
                  <c:v>342</c:v>
                </c:pt>
                <c:pt idx="1">
                  <c:v>226</c:v>
                </c:pt>
                <c:pt idx="2">
                  <c:v>90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  <c:ext xmlns:c16="http://schemas.microsoft.com/office/drawing/2014/chart" uri="{C3380CC4-5D6E-409C-BE32-E72D297353CC}">
              <c16:uniqueId val="{00000006-4B4B-4F0A-A1BE-E9A8088CB037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b="1"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600"/>
              <a:t>% IT segundo tipoloxía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explosion val="22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7AD0-46A7-914D-1438004D38A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7AD0-46A7-914D-1438004D38A9}"/>
              </c:ext>
            </c:extLst>
          </c:dPt>
          <c:dLbls>
            <c:dLbl>
              <c:idx val="0"/>
              <c:layout>
                <c:manualLayout>
                  <c:x val="2.5662292213473315E-2"/>
                  <c:y val="-2.5928477690288755E-2"/>
                </c:manualLayout>
              </c:layout>
              <c:tx>
                <c:rich>
                  <a:bodyPr/>
                  <a:lstStyle/>
                  <a:p>
                    <a:fld id="{DF206995-DCD6-447B-8C60-419EB59441A7}" type="PERCENTAGE">
                      <a:rPr lang="en-US" baseline="0"/>
                      <a:pPr/>
                      <a:t>[PORCENTAJE]</a:t>
                    </a:fld>
                    <a:endParaRPr lang="es-ES"/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7AD0-46A7-914D-1438004D38A9}"/>
                </c:ext>
              </c:extLst>
            </c:dLbl>
            <c:dLbl>
              <c:idx val="1"/>
              <c:layout>
                <c:manualLayout>
                  <c:x val="3.6373578302712158E-2"/>
                  <c:y val="-0.39055847185768444"/>
                </c:manualLayout>
              </c:layout>
              <c:tx>
                <c:rich>
                  <a:bodyPr/>
                  <a:lstStyle/>
                  <a:p>
                    <a:r>
                      <a:rPr lang="en-US" baseline="0"/>
                      <a:t> </a:t>
                    </a:r>
                    <a:fld id="{582C3023-47B7-49C0-A540-217FB35387D7}" type="PERCENTAGE">
                      <a:rPr lang="en-US" baseline="0"/>
                      <a:pPr/>
                      <a:t>[PORCENTAJE]</a:t>
                    </a:fld>
                    <a:endParaRPr lang="en-US" baseline="0"/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7.1361111111111111E-2"/>
                      <c:h val="7.50233304170312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7AD0-46A7-914D-1438004D38A9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'2022_IT_indicador'!$A$34:$A$35</c:f>
              <c:strCache>
                <c:ptCount val="2"/>
                <c:pt idx="0">
                  <c:v>Accidente Laboral - Enfermidade Profesional</c:v>
                </c:pt>
                <c:pt idx="1">
                  <c:v>Enfermidade Común-Accidente non Laboral</c:v>
                </c:pt>
              </c:strCache>
            </c:strRef>
          </c:cat>
          <c:val>
            <c:numRef>
              <c:f>'2022_IT_indicador'!$J$34:$J$35</c:f>
              <c:numCache>
                <c:formatCode>General</c:formatCode>
                <c:ptCount val="2"/>
                <c:pt idx="0">
                  <c:v>294</c:v>
                </c:pt>
                <c:pt idx="1">
                  <c:v>543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AD0-46A7-914D-1438004D38A9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b="1"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IT por sexo e tipoloxía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'2022_IT_indicador'!$A$34</c:f>
              <c:strCache>
                <c:ptCount val="1"/>
                <c:pt idx="0">
                  <c:v>Accidente Laboral - Enfermidade Profesional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dLbl>
              <c:idx val="0"/>
              <c:layout>
                <c:manualLayout>
                  <c:x val="-1.1111111111111136E-2"/>
                  <c:y val="-4.636555847185776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F42-483A-B404-BC3318122C62}"/>
                </c:ext>
              </c:extLst>
            </c:dLbl>
            <c:dLbl>
              <c:idx val="1"/>
              <c:layout>
                <c:manualLayout>
                  <c:x val="-8.3333333333333332E-3"/>
                  <c:y val="4.560367454068241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F42-483A-B404-BC3318122C6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'2022_IT_indicador'!$H$33:$I$33</c:f>
              <c:strCache>
                <c:ptCount val="2"/>
                <c:pt idx="0">
                  <c:v>Total homes</c:v>
                </c:pt>
                <c:pt idx="1">
                  <c:v>Total mulleres</c:v>
                </c:pt>
              </c:strCache>
            </c:strRef>
          </c:cat>
          <c:val>
            <c:numRef>
              <c:f>'2022_IT_indicador'!$H$34:$I$34</c:f>
              <c:numCache>
                <c:formatCode>General</c:formatCode>
                <c:ptCount val="2"/>
                <c:pt idx="0">
                  <c:v>114</c:v>
                </c:pt>
                <c:pt idx="1">
                  <c:v>180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F42-483A-B404-BC3318122C62}"/>
            </c:ext>
          </c:extLst>
        </c:ser>
        <c:ser>
          <c:idx val="1"/>
          <c:order val="1"/>
          <c:tx>
            <c:strRef>
              <c:f>'2022_IT_indicador'!$A$35</c:f>
              <c:strCache>
                <c:ptCount val="1"/>
                <c:pt idx="0">
                  <c:v>Enfermidade Común-Accidente non Laboral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dLbl>
              <c:idx val="0"/>
              <c:layout>
                <c:manualLayout>
                  <c:x val="-2.7777777777777779E-3"/>
                  <c:y val="-4.698891805191059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F42-483A-B404-BC3318122C62}"/>
                </c:ext>
              </c:extLst>
            </c:dLbl>
            <c:dLbl>
              <c:idx val="1"/>
              <c:layout>
                <c:manualLayout>
                  <c:x val="1.9444444444444545E-2"/>
                  <c:y val="-1.858778069407990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F42-483A-B404-BC3318122C6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'2022_IT_indicador'!$H$33:$I$33</c:f>
              <c:strCache>
                <c:ptCount val="2"/>
                <c:pt idx="0">
                  <c:v>Total homes</c:v>
                </c:pt>
                <c:pt idx="1">
                  <c:v>Total mulleres</c:v>
                </c:pt>
              </c:strCache>
            </c:strRef>
          </c:cat>
          <c:val>
            <c:numRef>
              <c:f>'2022_IT_indicador'!$H$35:$I$35</c:f>
              <c:numCache>
                <c:formatCode>General</c:formatCode>
                <c:ptCount val="2"/>
                <c:pt idx="0">
                  <c:v>195</c:v>
                </c:pt>
                <c:pt idx="1">
                  <c:v>348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F42-483A-B404-BC3318122C62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654208736"/>
        <c:axId val="654211136"/>
      </c:barChart>
      <c:catAx>
        <c:axId val="654208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54211136"/>
        <c:crosses val="autoZero"/>
        <c:auto val="1"/>
        <c:lblAlgn val="ctr"/>
        <c:lblOffset val="100"/>
        <c:noMultiLvlLbl val="0"/>
      </c:catAx>
      <c:valAx>
        <c:axId val="654211136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6542087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/>
              <a:t>% IT segundo tramo de duración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482843394575678"/>
          <c:y val="0.16780949256342959"/>
          <c:w val="0.64820406824146981"/>
          <c:h val="0.74090879265091869"/>
        </c:manualLayout>
      </c:layout>
      <c:pie3DChart>
        <c:varyColors val="1"/>
        <c:ser>
          <c:idx val="0"/>
          <c:order val="0"/>
          <c:tx>
            <c:strRef>
              <c:f>'2022_IT_indicador'!$H$42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8411-4B07-840C-CDD738BBD58F}"/>
              </c:ext>
            </c:extLst>
          </c:dPt>
          <c:dPt>
            <c:idx val="1"/>
            <c:bubble3D val="0"/>
            <c:explosion val="19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8411-4B07-840C-CDD738BBD58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8411-4B07-840C-CDD738BBD58F}"/>
              </c:ext>
            </c:extLst>
          </c:dPt>
          <c:dPt>
            <c:idx val="3"/>
            <c:bubble3D val="0"/>
            <c:explosion val="14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8411-4B07-840C-CDD738BBD58F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'2022_IT_indicador'!$A$43:$A$46</c:f>
              <c:strCache>
                <c:ptCount val="4"/>
                <c:pt idx="0">
                  <c:v>Ata 20 días</c:v>
                </c:pt>
                <c:pt idx="1">
                  <c:v>De 21 días a 3 meses</c:v>
                </c:pt>
                <c:pt idx="2">
                  <c:v>De 3 a 6 meses</c:v>
                </c:pt>
                <c:pt idx="3">
                  <c:v>De 6 a 12 meses</c:v>
                </c:pt>
              </c:strCache>
            </c:strRef>
          </c:cat>
          <c:val>
            <c:numRef>
              <c:f>'2022_IT_indicador'!$H$43:$H$46</c:f>
              <c:numCache>
                <c:formatCode>General</c:formatCode>
                <c:ptCount val="4"/>
                <c:pt idx="0">
                  <c:v>466</c:v>
                </c:pt>
                <c:pt idx="1">
                  <c:v>217</c:v>
                </c:pt>
                <c:pt idx="2">
                  <c:v>76</c:v>
                </c:pt>
                <c:pt idx="3">
                  <c:v>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411-4B07-840C-CDD738BBD58F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jpeg"/><Relationship Id="rId6" Type="http://schemas.openxmlformats.org/officeDocument/2006/relationships/chart" Target="../charts/chart5.xml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85727</xdr:colOff>
      <xdr:row>0</xdr:row>
      <xdr:rowOff>123825</xdr:rowOff>
    </xdr:from>
    <xdr:to>
      <xdr:col>1</xdr:col>
      <xdr:colOff>752474</xdr:colOff>
      <xdr:row>0</xdr:row>
      <xdr:rowOff>647700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824E770E-58F8-464C-9EEE-D582F76EDC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7" y="123825"/>
          <a:ext cx="2819397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742950</xdr:colOff>
      <xdr:row>15</xdr:row>
      <xdr:rowOff>14287</xdr:rowOff>
    </xdr:from>
    <xdr:to>
      <xdr:col>11</xdr:col>
      <xdr:colOff>28575</xdr:colOff>
      <xdr:row>27</xdr:row>
      <xdr:rowOff>9525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EB483FD0-68DE-48CE-B4DC-AA3F2E9C8A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19050</xdr:colOff>
      <xdr:row>14</xdr:row>
      <xdr:rowOff>176211</xdr:rowOff>
    </xdr:from>
    <xdr:to>
      <xdr:col>15</xdr:col>
      <xdr:colOff>0</xdr:colOff>
      <xdr:row>27</xdr:row>
      <xdr:rowOff>19050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A041FA9-B468-4808-9AFD-40FC287A3C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476250</xdr:colOff>
      <xdr:row>48</xdr:row>
      <xdr:rowOff>23812</xdr:rowOff>
    </xdr:from>
    <xdr:to>
      <xdr:col>4</xdr:col>
      <xdr:colOff>609600</xdr:colOff>
      <xdr:row>62</xdr:row>
      <xdr:rowOff>100012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28CE077D-CB91-4137-AC64-0CBFF6BA3F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457200</xdr:colOff>
      <xdr:row>48</xdr:row>
      <xdr:rowOff>14287</xdr:rowOff>
    </xdr:from>
    <xdr:to>
      <xdr:col>10</xdr:col>
      <xdr:colOff>962025</xdr:colOff>
      <xdr:row>62</xdr:row>
      <xdr:rowOff>90487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B9A34393-DB5C-4D7F-B664-FF8E3EDACD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11</xdr:col>
      <xdr:colOff>742950</xdr:colOff>
      <xdr:row>48</xdr:row>
      <xdr:rowOff>42862</xdr:rowOff>
    </xdr:from>
    <xdr:to>
      <xdr:col>15</xdr:col>
      <xdr:colOff>228600</xdr:colOff>
      <xdr:row>62</xdr:row>
      <xdr:rowOff>119062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A62E501A-9D27-4D18-9183-0B27461260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85726</xdr:colOff>
      <xdr:row>0</xdr:row>
      <xdr:rowOff>123825</xdr:rowOff>
    </xdr:from>
    <xdr:to>
      <xdr:col>0</xdr:col>
      <xdr:colOff>3219450</xdr:colOff>
      <xdr:row>0</xdr:row>
      <xdr:rowOff>647700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8FF0AE2C-2333-4C56-BC1E-DD462E6537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6" y="123825"/>
          <a:ext cx="3133724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85727</xdr:colOff>
      <xdr:row>0</xdr:row>
      <xdr:rowOff>123825</xdr:rowOff>
    </xdr:from>
    <xdr:to>
      <xdr:col>2</xdr:col>
      <xdr:colOff>428625</xdr:colOff>
      <xdr:row>0</xdr:row>
      <xdr:rowOff>647700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1338A24E-E4A4-44D6-ACAB-DEC557417D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7" y="123825"/>
          <a:ext cx="3829048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ficheros.rectorado.uvigo.es\comun\Unidade%20de%20Estudos%20e%20Programas\DATOS\2022\2022_PERSOAL\TRABALLO\2022_Absentismos_TRABALLO.xlsx" TargetMode="External"/><Relationship Id="rId1" Type="http://schemas.openxmlformats.org/officeDocument/2006/relationships/externalLinkPath" Target="/Unidade%20de%20Estudos%20e%20Programas/DATOS/2022/2022_PERSOAL/TRABALLO/2022_Absentismos_TRABALL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onica.zas.varela\Documents\ficheros.rectorado.uvigo.es\comun\Unidade%20de%20Estudos%20e%20Programas\DATOS\2022\2022_PERSOAL\TRABALLO\2022_Absentismos_TRABALL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NOTAS"/>
      <sheetName val="suma_IT"/>
      <sheetName val="2022_IT"/>
      <sheetName val="dinámicas_IT"/>
      <sheetName val="2022_IT_indicador"/>
      <sheetName val="2022_Licenzas"/>
      <sheetName val="2022_Reducións_Xornada"/>
      <sheetName val="dinámicas_licenzas"/>
      <sheetName val="2022_Licenzas_indicador"/>
      <sheetName val="2022_absentismos"/>
      <sheetName val="dinámicas_absentismos"/>
      <sheetName val="2022_Absentimos_Indicador"/>
      <sheetName val="maestros"/>
    </sheetNames>
    <sheetDataSet>
      <sheetData sheetId="0" refreshError="1"/>
      <sheetData sheetId="1" refreshError="1"/>
      <sheetData sheetId="2" refreshError="1"/>
      <sheetData sheetId="3" refreshError="1"/>
      <sheetData sheetId="4">
        <row r="8">
          <cell r="J8" t="str">
            <v>Homes</v>
          </cell>
          <cell r="K8" t="str">
            <v>Mulleres</v>
          </cell>
        </row>
        <row r="9">
          <cell r="H9" t="str">
            <v>PAS</v>
          </cell>
          <cell r="J9">
            <v>44</v>
          </cell>
          <cell r="K9">
            <v>169</v>
          </cell>
          <cell r="M9">
            <v>342</v>
          </cell>
        </row>
        <row r="10">
          <cell r="J10">
            <v>69</v>
          </cell>
          <cell r="K10">
            <v>60</v>
          </cell>
        </row>
        <row r="11">
          <cell r="H11" t="str">
            <v>PDI</v>
          </cell>
          <cell r="J11">
            <v>44</v>
          </cell>
          <cell r="K11">
            <v>38</v>
          </cell>
          <cell r="M11">
            <v>226</v>
          </cell>
        </row>
        <row r="12">
          <cell r="J12">
            <v>58</v>
          </cell>
          <cell r="K12">
            <v>86</v>
          </cell>
        </row>
        <row r="13">
          <cell r="H13" t="str">
            <v>Persoal investigador</v>
          </cell>
          <cell r="J13">
            <v>35</v>
          </cell>
          <cell r="K13">
            <v>55</v>
          </cell>
          <cell r="M13">
            <v>90</v>
          </cell>
        </row>
        <row r="14">
          <cell r="J14">
            <v>250</v>
          </cell>
          <cell r="K14">
            <v>408</v>
          </cell>
        </row>
        <row r="33">
          <cell r="H33" t="str">
            <v>Total homes</v>
          </cell>
          <cell r="I33" t="str">
            <v>Total mulleres</v>
          </cell>
        </row>
        <row r="34">
          <cell r="A34" t="str">
            <v>Accidente Laboral - Enfermidade Profesional</v>
          </cell>
          <cell r="H34">
            <v>114</v>
          </cell>
          <cell r="I34">
            <v>180</v>
          </cell>
          <cell r="J34">
            <v>294</v>
          </cell>
        </row>
        <row r="35">
          <cell r="A35" t="str">
            <v>Enfermidade Común-Accidente non Laboral</v>
          </cell>
          <cell r="H35">
            <v>195</v>
          </cell>
          <cell r="I35">
            <v>348</v>
          </cell>
          <cell r="J35">
            <v>543</v>
          </cell>
        </row>
        <row r="42">
          <cell r="H42" t="str">
            <v>Total</v>
          </cell>
        </row>
        <row r="43">
          <cell r="A43" t="str">
            <v>Ata 20 días</v>
          </cell>
          <cell r="H43">
            <v>466</v>
          </cell>
        </row>
        <row r="44">
          <cell r="A44" t="str">
            <v>De 21 días a 3 meses</v>
          </cell>
          <cell r="H44">
            <v>217</v>
          </cell>
        </row>
        <row r="45">
          <cell r="A45" t="str">
            <v>De 3 a 6 meses</v>
          </cell>
          <cell r="H45">
            <v>76</v>
          </cell>
        </row>
        <row r="46">
          <cell r="A46" t="str">
            <v>De 6 a 12 meses</v>
          </cell>
          <cell r="H46">
            <v>78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22_IT_indicador"/>
    </sheetNames>
    <sheetDataSet>
      <sheetData sheetId="0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E4E54E31-A30F-42D0-A303-F3AC85A87A28}" name="Tabla5" displayName="Tabla5" ref="A8:D12" totalsRowShown="0">
  <autoFilter ref="A8:D12" xr:uid="{D2CFFDC4-9274-4EF6-A812-B5440DCFB15A}"/>
  <tableColumns count="4">
    <tableColumn id="1" xr3:uid="{E5BC459A-6AFD-4C15-AB64-D2ACB3B3ED86}" name="PAS por tipo"/>
    <tableColumn id="2" xr3:uid="{8D7A121C-C739-4D50-958A-44D4F3B20C7C}" name="Homes"/>
    <tableColumn id="3" xr3:uid="{201AEF30-5171-4088-BD25-98A456973075}" name="Mulleres"/>
    <tableColumn id="5" xr3:uid="{4F286768-6E22-443D-AD79-6F07D5070F2A}" name="Total"/>
  </tableColumns>
  <tableStyleInfo name="TableStyleMedium3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818E784D-0CC2-4B04-B114-008094FE7A56}" name="Tabla513" displayName="Tabla513" ref="A26:K54" totalsRowShown="0">
  <autoFilter ref="A26:K54" xr:uid="{3D3DE67F-E1F4-4E5C-96E6-461ABE103618}"/>
  <tableColumns count="11">
    <tableColumn id="1" xr3:uid="{6993DA9A-B3E3-4D25-B58F-1C2BF8EA1518}" name="Tipo licenzas que se están a gozar no ano 2022"/>
    <tableColumn id="2" xr3:uid="{568F19FF-27D1-40CF-AF27-4FF889BD2846}" name="Homes"/>
    <tableColumn id="3" xr3:uid="{D827560B-F022-486B-8DDD-31A312DD4E3B}" name="Mulleres"/>
    <tableColumn id="4" xr3:uid="{35BF8682-9940-4C7C-9A19-78BEDD5766EC}" name="Total PAS">
      <calculatedColumnFormula>SUM(Tabla513[[#This Row],[Homes]:[Mulleres]])</calculatedColumnFormula>
    </tableColumn>
    <tableColumn id="5" xr3:uid="{A230295E-B587-42A6-A9E6-8F3A835EDC15}" name="Homes "/>
    <tableColumn id="6" xr3:uid="{694CC2C3-E30F-47ED-A261-5F80B3166A9A}" name="Mulleres "/>
    <tableColumn id="7" xr3:uid="{EDA9AD9B-CBB9-447B-B355-8320C68BFB4C}" name="Total PDI">
      <calculatedColumnFormula>Tabla513[[#This Row],[Homes ]]+Tabla513[[#This Row],[Mulleres ]]</calculatedColumnFormula>
    </tableColumn>
    <tableColumn id="8" xr3:uid="{A3E138F1-8CD3-4806-B576-B45548754841}" name="Homes  "/>
    <tableColumn id="9" xr3:uid="{F7E1B346-02D3-4061-BCFE-B3225FD03BC3}" name="Mulleres  "/>
    <tableColumn id="10" xr3:uid="{614DD50C-1B92-4F59-9DA4-82078FBA72C6}" name="Total Persoal investigador">
      <calculatedColumnFormula>Tabla513[[#This Row],[Homes  ]]+Tabla513[[#This Row],[Mulleres  ]]</calculatedColumnFormula>
    </tableColumn>
    <tableColumn id="11" xr3:uid="{D9CDCF8E-8D42-412E-9529-7549C3711DA8}" name="Total">
      <calculatedColumnFormula>Tabla513[[#This Row],[Total PAS]]+Tabla513[[#This Row],[Total PDI]]+Tabla513[[#This Row],[Total Persoal investigador]]</calculatedColumnFormula>
    </tableColumn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CCBFCBB4-5A49-4C5C-98FC-C797BEA1D61B}" name="Tabla6" displayName="Tabla6" ref="M26:W53" totalsRowShown="0">
  <autoFilter ref="M26:W53" xr:uid="{5265F371-7040-4534-B02E-8160C44FF3E2}"/>
  <tableColumns count="11">
    <tableColumn id="1" xr3:uid="{BA31940B-A198-43F7-9818-C27CF0A89CDE}" name="Tipo licenzas concedidas no ano 2022"/>
    <tableColumn id="2" xr3:uid="{9040E705-733E-4041-B1E7-53E9C8E821A7}" name="Homes"/>
    <tableColumn id="3" xr3:uid="{FCDED37F-835F-4677-8E97-526A59A4D31F}" name="Mulleres"/>
    <tableColumn id="4" xr3:uid="{940340DA-4100-4FD1-B770-5A61685E6BD3}" name="Total PAS">
      <calculatedColumnFormula>SUM(Tabla6[[#This Row],[Homes]:[Mulleres]])</calculatedColumnFormula>
    </tableColumn>
    <tableColumn id="5" xr3:uid="{86E38157-FEBA-4627-B287-FF66E7E596C6}" name="Homes "/>
    <tableColumn id="6" xr3:uid="{F0B56EEC-AEDC-4CF2-B5FE-48E3FAB89760}" name="Mulleres "/>
    <tableColumn id="7" xr3:uid="{6FA57697-0900-4731-A333-B598F0E9B73B}" name="Total PDI">
      <calculatedColumnFormula>Tabla6[[#This Row],[Homes ]]+Tabla6[[#This Row],[Mulleres ]]</calculatedColumnFormula>
    </tableColumn>
    <tableColumn id="8" xr3:uid="{C89C1901-F90F-4A59-9CB1-24D80CD44ACE}" name="Homes  "/>
    <tableColumn id="9" xr3:uid="{D4FD2763-ACE8-4A73-A5FD-571E017AB592}" name="Mulleres  "/>
    <tableColumn id="10" xr3:uid="{EBCCFC17-AE57-4977-B816-888DE0B6A380}" name="Total Persoal investigador">
      <calculatedColumnFormula>Tabla6[[#This Row],[Homes  ]]+Tabla6[[#This Row],[Mulleres  ]]</calculatedColumnFormula>
    </tableColumn>
    <tableColumn id="11" xr3:uid="{9A8D5A0E-0A41-447A-A53E-AA1BC36E5768}" name="Total">
      <calculatedColumnFormula>Tabla6[[#This Row],[Total PAS]]+Tabla6[[#This Row],[Total PDI]]+Tabla6[[#This Row],[Total Persoal investigador]]</calculatedColumnFormula>
    </tableColumn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28C369DC-4876-492C-81A7-0720A699128C}" name="Tabla22" displayName="Tabla22" ref="A59:E66" totalsRowShown="0" headerRowCellStyle="Normal 2" dataCellStyle="Normal 2">
  <autoFilter ref="A59:E66" xr:uid="{15A1B11A-6EE8-4650-B658-0BF17053E34E}"/>
  <tableColumns count="5">
    <tableColumn id="1" xr3:uid="{A08D2273-62A4-4F89-A122-AC2E24D1E39C}" name="Promedio días hábiles en licenza*" dataCellStyle="Normal 2"/>
    <tableColumn id="2" xr3:uid="{680732F9-CE9A-48D3-B1DF-4833F501B0B1}" name="Tipo_relación" dataCellStyle="Normal 2"/>
    <tableColumn id="3" xr3:uid="{B3DDDC1A-1D48-4896-B6CA-92806B1ECF34}" name="Homes" dataDxfId="19" dataCellStyle="Normal 2"/>
    <tableColumn id="4" xr3:uid="{C6A7DC46-F8E5-459D-8435-989434D6E9ED}" name="Mulleres" dataDxfId="18" dataCellStyle="Normal 2"/>
    <tableColumn id="5" xr3:uid="{E5741850-BDB2-476A-B616-A0851D7E31C1}" name="Total" dataDxfId="17" dataCellStyle="Normal 2"/>
  </tableColumns>
  <tableStyleInfo name="TableStyleMedium9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CF1845E-96A8-4469-9A30-B49EBC94812A}" name="Tabla18" displayName="Tabla18" ref="A20:K25" totalsRowShown="0">
  <autoFilter ref="A20:K25" xr:uid="{75547978-E9A9-46F8-9F2B-A53E05ADAE28}"/>
  <tableColumns count="11">
    <tableColumn id="1" xr3:uid="{ABB801FB-DD96-4EAE-82D4-B7C194AB20AC}" name="Tipos de absentimos por colectivo"/>
    <tableColumn id="2" xr3:uid="{E2138E67-976F-4EFE-8F43-1C5AE8408127}" name="Homes"/>
    <tableColumn id="3" xr3:uid="{0718E433-A8F6-4FC3-9802-8F006707DA23}" name="Mulleres"/>
    <tableColumn id="4" xr3:uid="{32B55313-4332-4452-88FF-6517898F69C0}" name="Total PAS">
      <calculatedColumnFormula>SUM(Tabla18[[#This Row],[Homes]:[Mulleres]])</calculatedColumnFormula>
    </tableColumn>
    <tableColumn id="5" xr3:uid="{0C5933AD-2814-4DCE-A700-AC75178114C5}" name="Homes "/>
    <tableColumn id="6" xr3:uid="{9475C9BA-337F-474C-96A8-A5E34EB15184}" name="Mulleres "/>
    <tableColumn id="7" xr3:uid="{D7A6E198-29AE-4263-8C55-3A198AA8AEF7}" name="Total PDI"/>
    <tableColumn id="8" xr3:uid="{0C6CAB52-970D-4612-8A9F-94CA354C5DA3}" name="Homes  "/>
    <tableColumn id="9" xr3:uid="{D3BB16A3-C3E8-46C9-92F2-15D81A17AA72}" name="Mulleres  "/>
    <tableColumn id="10" xr3:uid="{9AF852E2-A0CF-48F2-8472-3D82C22E5FE4}" name="Total Persoal investigador"/>
    <tableColumn id="11" xr3:uid="{EF8C092A-E651-422C-932C-C6494ED78033}" name="Total">
      <calculatedColumnFormula>Tabla18[[#This Row],[Total PAS]]+Tabla18[[#This Row],[Total PDI]]+Tabla18[[#This Row],[Total Persoal investigador]]</calculatedColumnFormula>
    </tableColumn>
  </tableColumns>
  <tableStyleInfo name="TableStyleMedium7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A148DDF-2969-4ED3-843F-A9539544031A}" name="Tabla19" displayName="Tabla19" ref="A11:E17" totalsRowShown="0">
  <autoFilter ref="A11:E17" xr:uid="{A41423AC-DCBD-4CAC-842D-CEB24F7EA4AF}"/>
  <tableColumns count="5">
    <tableColumn id="1" xr3:uid="{76CFC1AE-D66C-4C47-A574-3463ED34A5AC}" name="Persoal en absentismo por colectivo"/>
    <tableColumn id="2" xr3:uid="{6DEF9EA2-BD74-4369-81FC-F1C313F1EA51}" name="Tipo_relación"/>
    <tableColumn id="3" xr3:uid="{D324186F-E2B2-43F8-847F-2A41FDAA8D8B}" name="Homes"/>
    <tableColumn id="4" xr3:uid="{C3DAB316-E0C0-491F-92DF-054142E40BC7}" name="Mulleres"/>
    <tableColumn id="5" xr3:uid="{8D08CFFD-0422-477E-99AD-99B1F3637C01}" name="Total">
      <calculatedColumnFormula>SUM(Tabla19[[#This Row],[Homes]:[Mulleres]])</calculatedColumnFormula>
    </tableColumn>
  </tableColumns>
  <tableStyleInfo name="TableStyleMedium7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FAD5E28-953A-4427-9ABF-DE4D5501F3F9}" name="Tabla21" displayName="Tabla21" ref="A30:E36" totalsRowShown="0">
  <autoFilter ref="A30:E36" xr:uid="{A66422FC-65EB-49E7-B728-A6A26343B55E}"/>
  <tableColumns count="5">
    <tableColumn id="1" xr3:uid="{62E6CFF0-2F62-451E-AAC0-26F25A1608B0}" name="Promedio días hábiles en absentismo*"/>
    <tableColumn id="2" xr3:uid="{BA5A3037-F0C9-459A-A8F3-B7355C067F6E}" name="Tipo_relación"/>
    <tableColumn id="3" xr3:uid="{F58C9A59-9ED2-4CBB-ADFC-FC6EA46490DE}" name="Homes" dataDxfId="22"/>
    <tableColumn id="4" xr3:uid="{64396FB9-D3E8-4F52-8826-5B8C7AF02EB8}" name="Mulleres" dataDxfId="21"/>
    <tableColumn id="5" xr3:uid="{9A0D6AEB-926C-458E-9BB2-534262507F74}" name="Total" dataDxfId="20"/>
  </tableColumns>
  <tableStyleInfo name="TableStyleMedium7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CB68320B-6E3F-41A3-B4BF-43440BF8541A}" name="Tabla10" displayName="Tabla10" ref="A21:D25" totalsRowShown="0" headerRowDxfId="16" dataDxfId="15" headerRowCellStyle="Normal 2">
  <autoFilter ref="A21:D25" xr:uid="{3060F59B-E8DA-4AEA-AC4A-199872FAE7A2}"/>
  <tableColumns count="4">
    <tableColumn id="1" xr3:uid="{E9AC4712-35EE-446D-ACAE-F3FFCA18FA3C}" name="PI por categorías segundo tarefas" dataDxfId="14"/>
    <tableColumn id="2" xr3:uid="{2A9AF8BF-10C4-4C4F-9F37-2C76740E978E}" name="Homes" dataDxfId="13"/>
    <tableColumn id="3" xr3:uid="{E9F3CB48-67D6-443B-A2B9-9D53515BFB98}" name="Mulleres" dataDxfId="12"/>
    <tableColumn id="4" xr3:uid="{6B3AFEF3-CDBD-4285-845B-D28C2AA9E351}" name="Total" dataDxfId="11">
      <calculatedColumnFormula>SUM(Tabla10[[#This Row],[Homes]:[Mulleres]])</calculatedColumnFormula>
    </tableColumn>
  </tableColumns>
  <tableStyleInfo name="TableStyleMedium3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6D164F22-9385-489E-8B45-5BB8FE7A4213}" name="Tabla11" displayName="Tabla11" ref="A15:D18" totalsRowShown="0" dataDxfId="10">
  <autoFilter ref="A15:D18" xr:uid="{073CC155-E943-4360-AD9C-0B727EF6AD4F}"/>
  <tableColumns count="4">
    <tableColumn id="1" xr3:uid="{50DF76BB-69C7-4837-A867-8B576BCFBEBE}" name="PDI por tipo" dataDxfId="9"/>
    <tableColumn id="2" xr3:uid="{EF27B581-498C-41B8-AE59-AB65AE7A2B92}" name="Homes" dataDxfId="8"/>
    <tableColumn id="3" xr3:uid="{66BC30F6-311C-464A-82A3-12D9EFCA41C1}" name="Mulleres" dataDxfId="7"/>
    <tableColumn id="4" xr3:uid="{CFD05F2C-706A-4566-BD5C-399E16BB4667}" name="Total" dataDxfId="6">
      <calculatedColumnFormula>SUM('2022_IT_indicador'!$B16:$C16)</calculatedColumnFormula>
    </tableColumn>
  </tableColumns>
  <tableStyleInfo name="TableStyleMedium3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7EB1553A-FF02-4E4B-8293-52116C40ABFA}" name="Tabla13" displayName="Tabla13" ref="A33:J36" totalsRowShown="0">
  <autoFilter ref="A33:J36" xr:uid="{DD5DEDD5-80E6-4D3C-968C-B28A072D90E5}"/>
  <tableColumns count="10">
    <tableColumn id="1" xr3:uid="{5E3A922C-B5AD-4DF4-BFC5-06EAEC3289FB}" name="IT por tipoloxía e colectivo"/>
    <tableColumn id="2" xr3:uid="{400A76CB-7678-4CAA-A81F-C60794843C58}" name="Homes"/>
    <tableColumn id="3" xr3:uid="{050D85D5-ADC7-4904-BC86-52FCB33BD186}" name="Mulleres"/>
    <tableColumn id="4" xr3:uid="{F6ABD686-CBC2-4D26-A98D-949B28126A78}" name="Homes "/>
    <tableColumn id="5" xr3:uid="{682922DB-DCA8-4C51-A866-E2FFA2841A5B}" name="Mulleres "/>
    <tableColumn id="6" xr3:uid="{87008455-B4DB-4B57-B2F4-173CE87116ED}" name="Homes  "/>
    <tableColumn id="7" xr3:uid="{9B8D33CC-4167-4FC2-B6AA-D82422A87BAA}" name="Mulleres  "/>
    <tableColumn id="8" xr3:uid="{110D3442-2995-4EA8-8C71-32714D1C9150}" name="Total homes" dataDxfId="5">
      <calculatedColumnFormula>Tabla13[[#This Row],[Homes]]+Tabla13[[#This Row],[Homes ]]+Tabla13[[#This Row],[Homes  ]]</calculatedColumnFormula>
    </tableColumn>
    <tableColumn id="9" xr3:uid="{640C2AF6-A918-44E1-B34F-47B72B4456A6}" name="Total mulleres" dataDxfId="4">
      <calculatedColumnFormula>Tabla13[[#This Row],[Mulleres]]+Tabla13[[#This Row],[Mulleres ]]+Tabla13[[#This Row],[Mulleres  ]]</calculatedColumnFormula>
    </tableColumn>
    <tableColumn id="10" xr3:uid="{BD1E34CF-F017-441F-AED2-72C03416F30A}" name="Total" dataDxfId="3">
      <calculatedColumnFormula>Tabla13[[#This Row],[Total homes]]+Tabla13[[#This Row],[Total mulleres]]</calculatedColumnFormula>
    </tableColumn>
  </tableColumns>
  <tableStyleInfo name="TableStyleMedium3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4681F040-E1A0-4FD2-A74C-DF35A8A0D82B}" name="Tabla14" displayName="Tabla14" ref="A42:H47" totalsRowShown="0">
  <autoFilter ref="A42:H47" xr:uid="{967DC433-099F-4D9C-BACD-7F968C143ACC}"/>
  <tableColumns count="8">
    <tableColumn id="1" xr3:uid="{2DF36637-F24B-4F83-A15A-40CDD87BAC0E}" name="IT por tramo de duración_días naturais"/>
    <tableColumn id="2" xr3:uid="{5C889CD5-3BAB-4AA5-A2B0-4A2647A691D2}" name="Homes"/>
    <tableColumn id="3" xr3:uid="{8B0FE3A1-38F1-4221-9A06-CF1EFECE9961}" name="Mulleres"/>
    <tableColumn id="4" xr3:uid="{24D04A61-A2ED-4AA3-9394-807DDFEA32C8}" name="Homes "/>
    <tableColumn id="5" xr3:uid="{14D5B1EF-5B15-4D0B-A0C1-79CE91220BC5}" name="Mulleres "/>
    <tableColumn id="6" xr3:uid="{2890464D-09B6-4B2A-8422-3FC58077C31F}" name="Homes  "/>
    <tableColumn id="7" xr3:uid="{E30DF6DA-351F-4909-BC49-868837E4124A}" name="Mulleres  "/>
    <tableColumn id="8" xr3:uid="{E4B14A8C-CAC9-41AA-A5B6-3395894A3F63}" name="Total">
      <calculatedColumnFormula>SUM(Tabla14[[#This Row],[Homes]:[Mulleres  ]])</calculatedColumnFormula>
    </tableColumn>
  </tableColumns>
  <tableStyleInfo name="TableStyleMedium3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FE90E312-6D88-4F04-A4C1-636AB85428C3}" name="Tabla15" displayName="Tabla15" ref="K42:R47" totalsRowShown="0">
  <autoFilter ref="K42:R47" xr:uid="{260619CF-DFD1-4F3B-A120-71C0C10A561C}"/>
  <tableColumns count="8">
    <tableColumn id="1" xr3:uid="{D708595D-94BA-4CBE-A8AF-E3CF6F3F611E}" name="Persoas en IT por tramo_días naturais"/>
    <tableColumn id="2" xr3:uid="{AA86A0D3-2333-48E4-8D9D-082F0B29F21A}" name="Homes"/>
    <tableColumn id="3" xr3:uid="{F4264C5B-2695-48A8-A6CB-6E8FADE55D1B}" name="Mulleres"/>
    <tableColumn id="4" xr3:uid="{FB11124B-49AE-4C9C-9F23-E8461F5F0017}" name="Homes "/>
    <tableColumn id="5" xr3:uid="{9445131F-B65D-40B7-8E21-40FA00D80A0B}" name="Mulleres "/>
    <tableColumn id="6" xr3:uid="{7589F47A-F9C2-4E47-B53D-CA311E10DD77}" name="Homes  "/>
    <tableColumn id="7" xr3:uid="{020A96E7-E58B-481F-BF15-5103892A7292}" name="Mulleres  "/>
    <tableColumn id="8" xr3:uid="{02A3B6DD-5D0E-4F4E-ACA4-CE65C573129D}" name="Total">
      <calculatedColumnFormula>SUM(Tabla15[[#This Row],[Homes]:[Mulleres  ]])</calculatedColumnFormula>
    </tableColumn>
  </tableColumns>
  <tableStyleInfo name="TableStyleMedium3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39F5B1DD-B9C2-4D88-9FEB-65796420A7AC}" name="Tabla20" displayName="Tabla20" ref="A69:E75" totalsRowShown="0" headerRowCellStyle="Normal 2" dataCellStyle="Normal 2">
  <autoFilter ref="A69:E75" xr:uid="{03B301BF-2D03-4FE7-88F1-A713A4CB96EB}"/>
  <tableColumns count="5">
    <tableColumn id="1" xr3:uid="{C61323F1-6B00-4627-BA96-28F6D0C9261C}" name="Promedio de días hábiles en IT*" dataCellStyle="Normal 2"/>
    <tableColumn id="2" xr3:uid="{9DCBF66B-BB4C-4E7B-B38B-94F3E3ADA526}" name="Tipo_relación" dataCellStyle="Normal 2"/>
    <tableColumn id="3" xr3:uid="{8BF86AAD-A969-4FA1-9C40-FAB8C9E159AB}" name="Homes" dataDxfId="2" dataCellStyle="Normal 2"/>
    <tableColumn id="4" xr3:uid="{677EC378-57BC-473B-A29F-DA6098508BC4}" name="Mulleres" dataDxfId="1" dataCellStyle="Normal 2"/>
    <tableColumn id="5" xr3:uid="{F68426BC-6D2E-491D-A07A-7BFB28D4B152}" name="Total" dataDxfId="0" dataCellStyle="Normal 2"/>
  </tableColumns>
  <tableStyleInfo name="TableStyleMedium10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58515DAC-CFBB-4064-9E98-F77DDB1E5BBC}" name="Tabla4" displayName="Tabla4" ref="A11:E18" totalsRowShown="0">
  <autoFilter ref="A11:E18" xr:uid="{3F49293F-447A-433C-8033-D94AC83F31F2}"/>
  <tableColumns count="5">
    <tableColumn id="1" xr3:uid="{62397340-7FFA-4E2C-8966-1899DF247C49}" name="Colectivo"/>
    <tableColumn id="2" xr3:uid="{A5F5E95C-E000-437C-B270-ED1BB3797AC2}" name="Tipo_relación"/>
    <tableColumn id="3" xr3:uid="{9C83399E-D349-4DDE-8725-B4E2EB8F4718}" name="Homes"/>
    <tableColumn id="4" xr3:uid="{32CA931B-4DFE-4EFF-A88B-48F57F0DA4E5}" name="Mulleres"/>
    <tableColumn id="5" xr3:uid="{C9862941-0710-4C9A-A1AC-0AC9064102A2}" name="Total">
      <calculatedColumnFormula>SUM(Tabla4[[#This Row],[Homes]:[Mulleres]])</calculatedColumnFormula>
    </tableColumn>
  </tableColumns>
  <tableStyleInfo name="TableStyleMedium9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97B904E0-0BE8-489F-87BA-3D8B930F2C7E}" name="Tabla9" displayName="Tabla9" ref="M11:Q18" totalsRowShown="0">
  <autoFilter ref="M11:Q18" xr:uid="{AD42252B-B85B-4AF9-896F-DBBF66DEF112}"/>
  <tableColumns count="5">
    <tableColumn id="1" xr3:uid="{EE94750F-2CCC-4C22-9F9A-DAB5A85D551C}" name="Colectivo"/>
    <tableColumn id="2" xr3:uid="{3812ACAF-5008-4F6D-92B0-A149C71462D3}" name="Tipo_relación"/>
    <tableColumn id="3" xr3:uid="{83A3B581-BDB9-41F5-998B-BA4C8953B745}" name="Homes"/>
    <tableColumn id="4" xr3:uid="{A4A4384A-4E51-44F5-AEFD-149D48BABFAE}" name="Mulleres"/>
    <tableColumn id="5" xr3:uid="{F5CDFA84-7812-459B-8FFF-7AD6223300C1}" name="Total">
      <calculatedColumnFormula>SUM(Tabla9[[#This Row],[Homes]:[Mulleres]])</calculatedColumnFormula>
    </tableColumn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6.xml"/><Relationship Id="rId3" Type="http://schemas.openxmlformats.org/officeDocument/2006/relationships/table" Target="../tables/table1.xml"/><Relationship Id="rId7" Type="http://schemas.openxmlformats.org/officeDocument/2006/relationships/table" Target="../tables/table5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4.xml"/><Relationship Id="rId5" Type="http://schemas.openxmlformats.org/officeDocument/2006/relationships/table" Target="../tables/table3.xml"/><Relationship Id="rId4" Type="http://schemas.openxmlformats.org/officeDocument/2006/relationships/table" Target="../tables/table2.xml"/><Relationship Id="rId9" Type="http://schemas.openxmlformats.org/officeDocument/2006/relationships/table" Target="../tables/table7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8.xml"/><Relationship Id="rId7" Type="http://schemas.openxmlformats.org/officeDocument/2006/relationships/table" Target="../tables/table1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11.xml"/><Relationship Id="rId5" Type="http://schemas.openxmlformats.org/officeDocument/2006/relationships/table" Target="../tables/table10.xml"/><Relationship Id="rId4" Type="http://schemas.openxmlformats.org/officeDocument/2006/relationships/table" Target="../tables/table9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4.xml"/><Relationship Id="rId2" Type="http://schemas.openxmlformats.org/officeDocument/2006/relationships/table" Target="../tables/table13.xml"/><Relationship Id="rId1" Type="http://schemas.openxmlformats.org/officeDocument/2006/relationships/drawing" Target="../drawings/drawing3.xml"/><Relationship Id="rId4" Type="http://schemas.openxmlformats.org/officeDocument/2006/relationships/table" Target="../tables/table1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DC8C05-B83B-4D86-ACD1-4B4DCDEFE031}">
  <dimension ref="A1:IT77"/>
  <sheetViews>
    <sheetView tabSelected="1" workbookViewId="0">
      <selection activeCell="F18" sqref="F18"/>
    </sheetView>
  </sheetViews>
  <sheetFormatPr baseColWidth="10" defaultRowHeight="15" x14ac:dyDescent="0.25"/>
  <cols>
    <col min="1" max="1" width="32.28515625" style="12" customWidth="1"/>
    <col min="2" max="2" width="18.28515625" style="12" bestFit="1" customWidth="1"/>
    <col min="3" max="4" width="11.42578125" style="12"/>
    <col min="5" max="5" width="12.140625" style="12" customWidth="1"/>
    <col min="6" max="6" width="11.42578125" style="12"/>
    <col min="7" max="7" width="12.140625" style="12" customWidth="1"/>
    <col min="8" max="8" width="19.140625" style="12" bestFit="1" customWidth="1"/>
    <col min="9" max="9" width="18.28515625" style="12" bestFit="1" customWidth="1"/>
    <col min="10" max="10" width="11.42578125" style="12"/>
    <col min="11" max="11" width="23.85546875" style="12" customWidth="1"/>
    <col min="12" max="12" width="11.42578125" style="12"/>
    <col min="13" max="13" width="24.140625" style="12" customWidth="1"/>
    <col min="14" max="14" width="14.28515625" style="12" customWidth="1"/>
    <col min="15" max="15" width="26.42578125" style="12" customWidth="1"/>
    <col min="16" max="16" width="11.42578125" style="12"/>
    <col min="17" max="17" width="12" style="12" customWidth="1"/>
    <col min="18" max="16384" width="11.42578125" style="12"/>
  </cols>
  <sheetData>
    <row r="1" spans="1:254" s="11" customFormat="1" ht="57" customHeight="1" thickBot="1" x14ac:dyDescent="0.3">
      <c r="A1" s="1"/>
      <c r="B1" s="2"/>
      <c r="C1" s="2"/>
      <c r="D1" s="10"/>
      <c r="E1" s="2"/>
      <c r="F1" s="2"/>
      <c r="G1" s="2"/>
      <c r="H1" s="10"/>
      <c r="I1" s="10"/>
      <c r="J1" s="10"/>
      <c r="K1" s="10"/>
      <c r="L1" s="10"/>
      <c r="M1" s="19" t="s">
        <v>0</v>
      </c>
      <c r="N1" s="19"/>
      <c r="O1" s="19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7"/>
      <c r="DN1" s="7"/>
      <c r="DO1" s="7"/>
      <c r="DP1" s="7"/>
      <c r="DQ1" s="7"/>
      <c r="DR1" s="7"/>
      <c r="DS1" s="7"/>
      <c r="DT1" s="7"/>
      <c r="DU1" s="7"/>
      <c r="DV1" s="7"/>
      <c r="DW1" s="7"/>
      <c r="DX1" s="7"/>
      <c r="DY1" s="7"/>
      <c r="DZ1" s="7"/>
      <c r="EA1" s="7"/>
      <c r="EB1" s="7"/>
      <c r="EC1" s="7"/>
      <c r="ED1" s="7"/>
      <c r="EE1" s="7"/>
      <c r="EF1" s="7"/>
      <c r="EG1" s="7"/>
      <c r="EH1" s="7"/>
      <c r="EI1" s="7"/>
      <c r="EJ1" s="7"/>
      <c r="EK1" s="7"/>
      <c r="EL1" s="7"/>
      <c r="EM1" s="7"/>
      <c r="EN1" s="7"/>
      <c r="EO1" s="7"/>
      <c r="EP1" s="7"/>
      <c r="EQ1" s="7"/>
      <c r="ER1" s="7"/>
      <c r="ES1" s="7"/>
      <c r="ET1" s="7"/>
      <c r="EU1" s="7"/>
      <c r="EV1" s="7"/>
      <c r="EW1" s="7"/>
      <c r="EX1" s="7"/>
      <c r="EY1" s="7"/>
      <c r="EZ1" s="7"/>
      <c r="FA1" s="7"/>
      <c r="FB1" s="7"/>
      <c r="FC1" s="7"/>
      <c r="FD1" s="7"/>
      <c r="FE1" s="7"/>
      <c r="FF1" s="7"/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7"/>
      <c r="GK1" s="7"/>
      <c r="GL1" s="7"/>
      <c r="GM1" s="7"/>
      <c r="GN1" s="7"/>
      <c r="GO1" s="7"/>
      <c r="GP1" s="7"/>
      <c r="GQ1" s="7"/>
      <c r="GR1" s="7"/>
      <c r="GS1" s="7"/>
      <c r="GT1" s="7"/>
      <c r="GU1" s="7"/>
      <c r="GV1" s="7"/>
      <c r="GW1" s="7"/>
      <c r="GX1" s="7"/>
      <c r="GY1" s="7"/>
      <c r="GZ1" s="7"/>
      <c r="HA1" s="7"/>
      <c r="HB1" s="7"/>
      <c r="HC1" s="7"/>
      <c r="HD1" s="7"/>
      <c r="HE1" s="7"/>
      <c r="HF1" s="7"/>
      <c r="HG1" s="7"/>
      <c r="HH1" s="7"/>
      <c r="HI1" s="7"/>
      <c r="HJ1" s="7"/>
      <c r="HK1" s="7"/>
      <c r="HL1" s="7"/>
      <c r="HM1" s="7"/>
      <c r="HN1" s="7"/>
      <c r="HO1" s="7"/>
      <c r="HP1" s="7"/>
      <c r="HQ1" s="7"/>
      <c r="HR1" s="7"/>
      <c r="HS1" s="7"/>
      <c r="HT1" s="7"/>
      <c r="HU1" s="7"/>
      <c r="HV1" s="7"/>
      <c r="HW1" s="7"/>
      <c r="HX1" s="7"/>
      <c r="HY1" s="7"/>
      <c r="HZ1" s="7"/>
      <c r="IA1" s="7"/>
      <c r="IB1" s="7"/>
      <c r="IC1" s="7"/>
      <c r="ID1" s="7"/>
      <c r="IE1" s="7"/>
      <c r="IF1" s="7"/>
      <c r="IG1" s="7"/>
      <c r="IH1" s="7"/>
      <c r="II1" s="7"/>
      <c r="IJ1" s="7"/>
      <c r="IK1" s="7"/>
      <c r="IL1" s="7"/>
      <c r="IM1" s="7"/>
      <c r="IN1" s="7"/>
      <c r="IO1" s="7"/>
      <c r="IP1" s="7"/>
      <c r="IQ1" s="7"/>
      <c r="IR1" s="7"/>
      <c r="IS1" s="7"/>
      <c r="IT1" s="7"/>
    </row>
    <row r="3" spans="1:254" x14ac:dyDescent="0.25">
      <c r="A3" s="12" t="s">
        <v>64</v>
      </c>
    </row>
    <row r="4" spans="1:254" x14ac:dyDescent="0.25">
      <c r="A4" s="12" t="s">
        <v>3</v>
      </c>
    </row>
    <row r="5" spans="1:254" x14ac:dyDescent="0.25">
      <c r="A5" s="12" t="s">
        <v>4</v>
      </c>
    </row>
    <row r="8" spans="1:254" x14ac:dyDescent="0.25">
      <c r="A8" s="12" t="s">
        <v>65</v>
      </c>
      <c r="B8" s="12" t="s">
        <v>7</v>
      </c>
      <c r="C8" s="12" t="s">
        <v>8</v>
      </c>
      <c r="D8" s="12" t="s">
        <v>9</v>
      </c>
      <c r="H8" s="20" t="s">
        <v>66</v>
      </c>
      <c r="I8" s="21" t="s">
        <v>6</v>
      </c>
      <c r="J8" s="21" t="s">
        <v>7</v>
      </c>
      <c r="K8" s="21" t="s">
        <v>8</v>
      </c>
      <c r="L8" s="21" t="s">
        <v>9</v>
      </c>
      <c r="M8" s="21" t="s">
        <v>67</v>
      </c>
      <c r="N8" s="21" t="s">
        <v>68</v>
      </c>
      <c r="O8" s="22" t="s">
        <v>69</v>
      </c>
    </row>
    <row r="9" spans="1:254" x14ac:dyDescent="0.25">
      <c r="A9" s="12" t="s">
        <v>33</v>
      </c>
      <c r="B9" s="12">
        <v>4</v>
      </c>
      <c r="C9" s="12">
        <v>4</v>
      </c>
      <c r="D9" s="12">
        <f>B9+C9</f>
        <v>8</v>
      </c>
      <c r="H9" s="23" t="s">
        <v>10</v>
      </c>
      <c r="I9" s="24" t="s">
        <v>11</v>
      </c>
      <c r="J9" s="24">
        <v>44</v>
      </c>
      <c r="K9" s="24">
        <v>169</v>
      </c>
      <c r="L9" s="24">
        <f t="shared" ref="L9:L14" si="0">SUM(J9:K9)</f>
        <v>213</v>
      </c>
      <c r="M9" s="25">
        <f>L9+L10</f>
        <v>342</v>
      </c>
      <c r="N9" s="25">
        <v>818</v>
      </c>
      <c r="O9" s="26">
        <f>M9/N9</f>
        <v>0.41809290953545231</v>
      </c>
    </row>
    <row r="10" spans="1:254" x14ac:dyDescent="0.25">
      <c r="A10" s="12" t="s">
        <v>70</v>
      </c>
      <c r="B10" s="12">
        <v>231</v>
      </c>
      <c r="C10" s="12">
        <v>432</v>
      </c>
      <c r="D10" s="12">
        <f>B10+C10</f>
        <v>663</v>
      </c>
      <c r="H10" s="27"/>
      <c r="I10" s="28" t="s">
        <v>12</v>
      </c>
      <c r="J10" s="28">
        <v>69</v>
      </c>
      <c r="K10" s="28">
        <v>60</v>
      </c>
      <c r="L10" s="28">
        <f t="shared" si="0"/>
        <v>129</v>
      </c>
      <c r="M10" s="29"/>
      <c r="N10" s="29"/>
      <c r="O10" s="30"/>
    </row>
    <row r="11" spans="1:254" x14ac:dyDescent="0.25">
      <c r="A11" s="12" t="s">
        <v>71</v>
      </c>
      <c r="B11" s="12">
        <v>84</v>
      </c>
      <c r="C11" s="12">
        <v>63</v>
      </c>
      <c r="D11" s="12">
        <f>B11+C11</f>
        <v>147</v>
      </c>
      <c r="H11" s="23" t="s">
        <v>13</v>
      </c>
      <c r="I11" s="24" t="s">
        <v>11</v>
      </c>
      <c r="J11" s="24">
        <v>44</v>
      </c>
      <c r="K11" s="24">
        <v>38</v>
      </c>
      <c r="L11" s="24">
        <f t="shared" si="0"/>
        <v>82</v>
      </c>
      <c r="M11" s="31">
        <f>L11+L12</f>
        <v>226</v>
      </c>
      <c r="N11" s="31">
        <v>1501</v>
      </c>
      <c r="O11" s="32">
        <f>M11/N11</f>
        <v>0.15056628914057296</v>
      </c>
    </row>
    <row r="12" spans="1:254" x14ac:dyDescent="0.25">
      <c r="A12" s="12" t="s">
        <v>9</v>
      </c>
      <c r="B12" s="12">
        <f>SUM(B9:B11)</f>
        <v>319</v>
      </c>
      <c r="C12" s="12">
        <f>SUM(C9:C11)</f>
        <v>499</v>
      </c>
      <c r="D12" s="12">
        <f>SUM(D9:D11)</f>
        <v>818</v>
      </c>
      <c r="H12" s="27"/>
      <c r="I12" s="28" t="s">
        <v>12</v>
      </c>
      <c r="J12" s="28">
        <v>58</v>
      </c>
      <c r="K12" s="28">
        <v>86</v>
      </c>
      <c r="L12" s="28">
        <f t="shared" si="0"/>
        <v>144</v>
      </c>
      <c r="M12" s="33"/>
      <c r="N12" s="33"/>
      <c r="O12" s="34"/>
    </row>
    <row r="13" spans="1:254" x14ac:dyDescent="0.25">
      <c r="H13" s="35" t="s">
        <v>14</v>
      </c>
      <c r="I13" s="24" t="s">
        <v>12</v>
      </c>
      <c r="J13" s="24">
        <v>35</v>
      </c>
      <c r="K13" s="24">
        <v>55</v>
      </c>
      <c r="L13" s="24">
        <f t="shared" si="0"/>
        <v>90</v>
      </c>
      <c r="M13" s="36">
        <f>L13</f>
        <v>90</v>
      </c>
      <c r="N13" s="36">
        <v>638</v>
      </c>
      <c r="O13" s="37">
        <f>M13/N13</f>
        <v>0.14106583072100312</v>
      </c>
    </row>
    <row r="14" spans="1:254" x14ac:dyDescent="0.25">
      <c r="H14" s="38" t="s">
        <v>9</v>
      </c>
      <c r="I14" s="39"/>
      <c r="J14" s="39">
        <f>SUM(J9:J13)</f>
        <v>250</v>
      </c>
      <c r="K14" s="39">
        <f>SUM(K9:K13)</f>
        <v>408</v>
      </c>
      <c r="L14" s="39">
        <f t="shared" si="0"/>
        <v>658</v>
      </c>
      <c r="M14" s="40">
        <f>M9+M11+M13</f>
        <v>658</v>
      </c>
      <c r="N14" s="40">
        <f>N9+N11+N13</f>
        <v>2957</v>
      </c>
      <c r="O14" s="41">
        <f>M14/N14</f>
        <v>0.2225228271897193</v>
      </c>
    </row>
    <row r="15" spans="1:254" x14ac:dyDescent="0.25">
      <c r="A15" s="42" t="s">
        <v>72</v>
      </c>
      <c r="B15" s="43" t="s">
        <v>7</v>
      </c>
      <c r="C15" s="43" t="s">
        <v>8</v>
      </c>
      <c r="D15" s="42" t="s">
        <v>9</v>
      </c>
    </row>
    <row r="16" spans="1:254" x14ac:dyDescent="0.25">
      <c r="A16" s="12" t="s">
        <v>73</v>
      </c>
      <c r="B16" s="12">
        <v>492</v>
      </c>
      <c r="C16" s="12">
        <v>323</v>
      </c>
      <c r="D16" s="12">
        <f>SUM('2022_IT_indicador'!$B16:$C16)</f>
        <v>815</v>
      </c>
    </row>
    <row r="17" spans="1:7" x14ac:dyDescent="0.25">
      <c r="A17" s="12" t="s">
        <v>74</v>
      </c>
      <c r="B17" s="12">
        <v>364</v>
      </c>
      <c r="C17" s="12">
        <v>322</v>
      </c>
      <c r="D17" s="12">
        <f>SUM('2022_IT_indicador'!$B17:$C17)</f>
        <v>686</v>
      </c>
    </row>
    <row r="18" spans="1:7" x14ac:dyDescent="0.25">
      <c r="A18" s="12" t="s">
        <v>9</v>
      </c>
      <c r="B18" s="12">
        <f>SUBTOTAL(109,B16:B17)</f>
        <v>856</v>
      </c>
      <c r="C18" s="12">
        <f>SUBTOTAL(109,C16:C17)</f>
        <v>645</v>
      </c>
      <c r="D18" s="12">
        <f>SUM('2022_IT_indicador'!$B18:$C18)</f>
        <v>1501</v>
      </c>
    </row>
    <row r="21" spans="1:7" x14ac:dyDescent="0.25">
      <c r="A21" s="42" t="s">
        <v>75</v>
      </c>
      <c r="B21" s="43" t="s">
        <v>7</v>
      </c>
      <c r="C21" s="43" t="s">
        <v>8</v>
      </c>
      <c r="D21" s="43" t="s">
        <v>9</v>
      </c>
    </row>
    <row r="22" spans="1:7" x14ac:dyDescent="0.25">
      <c r="A22" s="44" t="s">
        <v>14</v>
      </c>
      <c r="B22" s="44">
        <v>155</v>
      </c>
      <c r="C22" s="44">
        <v>144</v>
      </c>
      <c r="D22" s="44">
        <f>SUM(Tabla10[[#This Row],[Homes]:[Mulleres]])</f>
        <v>299</v>
      </c>
    </row>
    <row r="23" spans="1:7" x14ac:dyDescent="0.25">
      <c r="A23" s="44" t="s">
        <v>76</v>
      </c>
      <c r="B23" s="44">
        <v>82</v>
      </c>
      <c r="C23" s="44">
        <v>87</v>
      </c>
      <c r="D23" s="44">
        <f>SUM(Tabla10[[#This Row],[Homes]:[Mulleres]])</f>
        <v>169</v>
      </c>
    </row>
    <row r="24" spans="1:7" x14ac:dyDescent="0.25">
      <c r="A24" s="44" t="s">
        <v>77</v>
      </c>
      <c r="B24" s="44">
        <v>87</v>
      </c>
      <c r="C24" s="44">
        <v>83</v>
      </c>
      <c r="D24" s="44">
        <f>SUM(Tabla10[[#This Row],[Homes]:[Mulleres]])</f>
        <v>170</v>
      </c>
    </row>
    <row r="25" spans="1:7" x14ac:dyDescent="0.25">
      <c r="A25" s="44" t="s">
        <v>9</v>
      </c>
      <c r="B25" s="44">
        <f>SUBTOTAL(109,B22:B24)</f>
        <v>324</v>
      </c>
      <c r="C25" s="44">
        <f>SUBTOTAL(109,C22:C24)</f>
        <v>314</v>
      </c>
      <c r="D25" s="44">
        <f>SUM(Tabla10[[#This Row],[Homes]:[Mulleres]])</f>
        <v>638</v>
      </c>
    </row>
    <row r="32" spans="1:7" x14ac:dyDescent="0.25">
      <c r="B32" s="45" t="s">
        <v>10</v>
      </c>
      <c r="C32" s="45"/>
      <c r="D32" s="45" t="s">
        <v>13</v>
      </c>
      <c r="E32" s="45"/>
      <c r="F32" s="45" t="s">
        <v>14</v>
      </c>
      <c r="G32" s="45"/>
    </row>
    <row r="33" spans="1:18" x14ac:dyDescent="0.25">
      <c r="A33" s="12" t="s">
        <v>78</v>
      </c>
      <c r="B33" s="17" t="s">
        <v>7</v>
      </c>
      <c r="C33" s="17" t="s">
        <v>8</v>
      </c>
      <c r="D33" s="17" t="s">
        <v>17</v>
      </c>
      <c r="E33" s="17" t="s">
        <v>18</v>
      </c>
      <c r="F33" s="17" t="s">
        <v>20</v>
      </c>
      <c r="G33" s="17" t="s">
        <v>21</v>
      </c>
      <c r="H33" s="17" t="s">
        <v>79</v>
      </c>
      <c r="I33" s="17" t="s">
        <v>80</v>
      </c>
      <c r="J33" s="17" t="s">
        <v>9</v>
      </c>
    </row>
    <row r="34" spans="1:18" x14ac:dyDescent="0.25">
      <c r="A34" s="12" t="s">
        <v>81</v>
      </c>
      <c r="B34" s="12">
        <v>50</v>
      </c>
      <c r="C34" s="12">
        <v>100</v>
      </c>
      <c r="D34" s="12">
        <v>44</v>
      </c>
      <c r="E34" s="12">
        <v>47</v>
      </c>
      <c r="F34" s="12">
        <v>20</v>
      </c>
      <c r="G34" s="12">
        <v>33</v>
      </c>
      <c r="H34" s="12">
        <f>Tabla13[[#This Row],[Homes]]+Tabla13[[#This Row],[Homes ]]+Tabla13[[#This Row],[Homes  ]]</f>
        <v>114</v>
      </c>
      <c r="I34" s="12">
        <f>Tabla13[[#This Row],[Mulleres]]+Tabla13[[#This Row],[Mulleres ]]+Tabla13[[#This Row],[Mulleres  ]]</f>
        <v>180</v>
      </c>
      <c r="J34" s="12">
        <f>Tabla13[[#This Row],[Total homes]]+Tabla13[[#This Row],[Total mulleres]]</f>
        <v>294</v>
      </c>
    </row>
    <row r="35" spans="1:18" x14ac:dyDescent="0.25">
      <c r="A35" s="12" t="s">
        <v>82</v>
      </c>
      <c r="B35" s="12">
        <v>102</v>
      </c>
      <c r="C35" s="12">
        <v>212</v>
      </c>
      <c r="D35" s="12">
        <v>74</v>
      </c>
      <c r="E35" s="12">
        <v>104</v>
      </c>
      <c r="F35" s="12">
        <v>19</v>
      </c>
      <c r="G35" s="12">
        <v>32</v>
      </c>
      <c r="H35" s="12">
        <f>Tabla13[[#This Row],[Homes]]+Tabla13[[#This Row],[Homes ]]+Tabla13[[#This Row],[Homes  ]]</f>
        <v>195</v>
      </c>
      <c r="I35" s="12">
        <f>Tabla13[[#This Row],[Mulleres]]+Tabla13[[#This Row],[Mulleres ]]+Tabla13[[#This Row],[Mulleres  ]]</f>
        <v>348</v>
      </c>
      <c r="J35" s="12">
        <f>Tabla13[[#This Row],[Total homes]]+Tabla13[[#This Row],[Total mulleres]]</f>
        <v>543</v>
      </c>
    </row>
    <row r="36" spans="1:18" x14ac:dyDescent="0.25">
      <c r="A36" s="12" t="s">
        <v>9</v>
      </c>
      <c r="B36" s="12">
        <f t="shared" ref="B36:G36" si="1">SUBTOTAL(109,B34:B35)</f>
        <v>152</v>
      </c>
      <c r="C36" s="12">
        <f t="shared" si="1"/>
        <v>312</v>
      </c>
      <c r="D36" s="12">
        <f t="shared" si="1"/>
        <v>118</v>
      </c>
      <c r="E36" s="12">
        <f t="shared" si="1"/>
        <v>151</v>
      </c>
      <c r="F36" s="12">
        <f t="shared" si="1"/>
        <v>39</v>
      </c>
      <c r="G36" s="12">
        <f t="shared" si="1"/>
        <v>65</v>
      </c>
      <c r="H36" s="12">
        <f>Tabla13[[#This Row],[Homes]]+Tabla13[[#This Row],[Homes ]]+Tabla13[[#This Row],[Homes  ]]</f>
        <v>309</v>
      </c>
      <c r="I36" s="12">
        <f>Tabla13[[#This Row],[Mulleres]]+Tabla13[[#This Row],[Mulleres ]]+Tabla13[[#This Row],[Mulleres  ]]</f>
        <v>528</v>
      </c>
      <c r="J36" s="12">
        <f>Tabla13[[#This Row],[Total homes]]+Tabla13[[#This Row],[Total mulleres]]</f>
        <v>837</v>
      </c>
    </row>
    <row r="41" spans="1:18" x14ac:dyDescent="0.25">
      <c r="B41" s="45" t="s">
        <v>10</v>
      </c>
      <c r="C41" s="45"/>
      <c r="D41" s="45" t="s">
        <v>13</v>
      </c>
      <c r="E41" s="45"/>
      <c r="F41" s="45" t="s">
        <v>14</v>
      </c>
      <c r="G41" s="45"/>
      <c r="L41" s="45" t="s">
        <v>10</v>
      </c>
      <c r="M41" s="45"/>
      <c r="N41" s="45" t="s">
        <v>13</v>
      </c>
      <c r="O41" s="45"/>
      <c r="P41" s="45" t="s">
        <v>14</v>
      </c>
      <c r="Q41" s="45"/>
    </row>
    <row r="42" spans="1:18" x14ac:dyDescent="0.25">
      <c r="A42" s="12" t="s">
        <v>83</v>
      </c>
      <c r="B42" s="17" t="s">
        <v>7</v>
      </c>
      <c r="C42" s="17" t="s">
        <v>8</v>
      </c>
      <c r="D42" s="17" t="s">
        <v>17</v>
      </c>
      <c r="E42" s="17" t="s">
        <v>18</v>
      </c>
      <c r="F42" s="17" t="s">
        <v>20</v>
      </c>
      <c r="G42" s="17" t="s">
        <v>21</v>
      </c>
      <c r="H42" s="17" t="s">
        <v>9</v>
      </c>
      <c r="K42" s="12" t="s">
        <v>84</v>
      </c>
      <c r="L42" s="17" t="s">
        <v>7</v>
      </c>
      <c r="M42" s="17" t="s">
        <v>8</v>
      </c>
      <c r="N42" s="17" t="s">
        <v>17</v>
      </c>
      <c r="O42" s="17" t="s">
        <v>18</v>
      </c>
      <c r="P42" s="17" t="s">
        <v>20</v>
      </c>
      <c r="Q42" s="17" t="s">
        <v>21</v>
      </c>
      <c r="R42" s="17" t="s">
        <v>9</v>
      </c>
    </row>
    <row r="43" spans="1:18" x14ac:dyDescent="0.25">
      <c r="A43" s="12" t="s">
        <v>85</v>
      </c>
      <c r="B43" s="12">
        <v>82</v>
      </c>
      <c r="C43" s="12">
        <v>149</v>
      </c>
      <c r="D43" s="12">
        <v>75</v>
      </c>
      <c r="E43" s="12">
        <v>81</v>
      </c>
      <c r="F43" s="12">
        <v>29</v>
      </c>
      <c r="G43" s="12">
        <v>50</v>
      </c>
      <c r="H43" s="12">
        <f>SUM(Tabla14[[#This Row],[Homes]:[Mulleres  ]])</f>
        <v>466</v>
      </c>
      <c r="K43" s="12" t="s">
        <v>85</v>
      </c>
      <c r="L43" s="12">
        <v>71</v>
      </c>
      <c r="M43" s="12">
        <v>131</v>
      </c>
      <c r="N43" s="12">
        <v>69</v>
      </c>
      <c r="O43" s="12">
        <v>74</v>
      </c>
      <c r="P43" s="12">
        <v>26</v>
      </c>
      <c r="Q43" s="12">
        <v>45</v>
      </c>
      <c r="R43" s="12">
        <f>SUM(Tabla15[[#This Row],[Homes]:[Mulleres  ]])</f>
        <v>416</v>
      </c>
    </row>
    <row r="44" spans="1:18" x14ac:dyDescent="0.25">
      <c r="A44" s="12" t="s">
        <v>86</v>
      </c>
      <c r="B44" s="12">
        <v>32</v>
      </c>
      <c r="C44" s="12">
        <v>104</v>
      </c>
      <c r="D44" s="12">
        <v>27</v>
      </c>
      <c r="E44" s="12">
        <v>38</v>
      </c>
      <c r="F44" s="12">
        <v>7</v>
      </c>
      <c r="G44" s="12">
        <v>9</v>
      </c>
      <c r="H44" s="12">
        <f>SUM(Tabla14[[#This Row],[Homes]:[Mulleres  ]])</f>
        <v>217</v>
      </c>
      <c r="K44" s="12" t="s">
        <v>86</v>
      </c>
      <c r="L44" s="12">
        <v>20</v>
      </c>
      <c r="M44" s="12">
        <v>60</v>
      </c>
      <c r="N44" s="12">
        <v>20</v>
      </c>
      <c r="O44" s="12">
        <v>29</v>
      </c>
      <c r="P44" s="12">
        <v>6</v>
      </c>
      <c r="Q44" s="12">
        <v>7</v>
      </c>
      <c r="R44" s="12">
        <f>SUM(Tabla15[[#This Row],[Homes]:[Mulleres  ]])</f>
        <v>142</v>
      </c>
    </row>
    <row r="45" spans="1:18" x14ac:dyDescent="0.25">
      <c r="A45" s="12" t="s">
        <v>87</v>
      </c>
      <c r="B45" s="12">
        <v>16</v>
      </c>
      <c r="C45" s="12">
        <v>30</v>
      </c>
      <c r="D45" s="12">
        <v>8</v>
      </c>
      <c r="E45" s="12">
        <v>18</v>
      </c>
      <c r="F45" s="12">
        <v>3</v>
      </c>
      <c r="G45" s="12">
        <v>1</v>
      </c>
      <c r="H45" s="12">
        <f>SUM(Tabla14[[#This Row],[Homes]:[Mulleres  ]])</f>
        <v>76</v>
      </c>
      <c r="K45" s="12" t="s">
        <v>87</v>
      </c>
      <c r="L45" s="12">
        <v>10</v>
      </c>
      <c r="M45" s="12">
        <v>17</v>
      </c>
      <c r="N45" s="12">
        <v>6</v>
      </c>
      <c r="O45" s="12">
        <v>12</v>
      </c>
      <c r="P45" s="12">
        <v>3</v>
      </c>
      <c r="Q45" s="12">
        <v>1</v>
      </c>
      <c r="R45" s="12">
        <f>SUM(Tabla15[[#This Row],[Homes]:[Mulleres  ]])</f>
        <v>49</v>
      </c>
    </row>
    <row r="46" spans="1:18" x14ac:dyDescent="0.25">
      <c r="A46" s="12" t="s">
        <v>88</v>
      </c>
      <c r="B46" s="12">
        <v>22</v>
      </c>
      <c r="C46" s="12">
        <v>29</v>
      </c>
      <c r="D46" s="12">
        <v>8</v>
      </c>
      <c r="E46" s="12">
        <v>14</v>
      </c>
      <c r="G46" s="12">
        <v>5</v>
      </c>
      <c r="H46" s="12">
        <f>SUM(Tabla14[[#This Row],[Homes]:[Mulleres  ]])</f>
        <v>78</v>
      </c>
      <c r="K46" s="12" t="s">
        <v>88</v>
      </c>
      <c r="L46" s="12">
        <v>12</v>
      </c>
      <c r="M46" s="12">
        <v>21</v>
      </c>
      <c r="N46" s="12">
        <v>7</v>
      </c>
      <c r="O46" s="12">
        <v>9</v>
      </c>
      <c r="Q46" s="12">
        <v>2</v>
      </c>
      <c r="R46" s="12">
        <f>SUM(Tabla15[[#This Row],[Homes]:[Mulleres  ]])</f>
        <v>51</v>
      </c>
    </row>
    <row r="47" spans="1:18" x14ac:dyDescent="0.25">
      <c r="A47" s="12" t="s">
        <v>9</v>
      </c>
      <c r="B47" s="12">
        <f>SUBTOTAL(109,B43:B46)</f>
        <v>152</v>
      </c>
      <c r="C47" s="12">
        <f>SUBTOTAL(109,C43:C46)</f>
        <v>312</v>
      </c>
      <c r="D47" s="12">
        <f>SUBTOTAL(109,D43:D46)</f>
        <v>118</v>
      </c>
      <c r="E47" s="12">
        <f>SUBTOTAL(109,E43:E46)</f>
        <v>151</v>
      </c>
      <c r="F47" s="12">
        <f>SUM(F43:F46)</f>
        <v>39</v>
      </c>
      <c r="G47" s="12">
        <f>SUBTOTAL(109,G43:G46)</f>
        <v>65</v>
      </c>
      <c r="H47" s="12">
        <f>SUM(Tabla14[[#This Row],[Homes]:[Mulleres  ]])</f>
        <v>837</v>
      </c>
      <c r="K47" s="12" t="s">
        <v>9</v>
      </c>
      <c r="L47" s="12">
        <f>SUBTOTAL(109,L43:L46)</f>
        <v>113</v>
      </c>
      <c r="M47" s="12">
        <f>SUBTOTAL(109,M43:M46)</f>
        <v>229</v>
      </c>
      <c r="N47" s="12">
        <f>SUBTOTAL(109,N43:N46)</f>
        <v>102</v>
      </c>
      <c r="O47" s="12">
        <f>SUBTOTAL(109,O43:O46)</f>
        <v>124</v>
      </c>
      <c r="P47" s="12">
        <f>SUM(P43:P46)</f>
        <v>35</v>
      </c>
      <c r="Q47" s="12">
        <f>SUBTOTAL(109,Q43:Q46)</f>
        <v>55</v>
      </c>
      <c r="R47" s="12">
        <f>SUM(Tabla15[[#This Row],[Homes]:[Mulleres  ]])</f>
        <v>658</v>
      </c>
    </row>
    <row r="69" spans="1:5" x14ac:dyDescent="0.25">
      <c r="A69" s="12" t="s">
        <v>89</v>
      </c>
      <c r="B69" s="12" t="s">
        <v>6</v>
      </c>
      <c r="C69" s="12" t="s">
        <v>7</v>
      </c>
      <c r="D69" s="12" t="s">
        <v>8</v>
      </c>
      <c r="E69" s="12" t="s">
        <v>9</v>
      </c>
    </row>
    <row r="70" spans="1:5" x14ac:dyDescent="0.25">
      <c r="A70" s="12" t="s">
        <v>10</v>
      </c>
      <c r="B70" s="12" t="s">
        <v>11</v>
      </c>
      <c r="C70" s="18">
        <v>34.548387096774192</v>
      </c>
      <c r="D70" s="18">
        <v>30.134453781512605</v>
      </c>
      <c r="E70" s="18">
        <v>31.046666666666667</v>
      </c>
    </row>
    <row r="71" spans="1:5" x14ac:dyDescent="0.25">
      <c r="A71" s="12" t="s">
        <v>10</v>
      </c>
      <c r="B71" s="12" t="s">
        <v>12</v>
      </c>
      <c r="C71" s="18">
        <v>23.133333333333333</v>
      </c>
      <c r="D71" s="18">
        <v>20.094594594594593</v>
      </c>
      <c r="E71" s="18">
        <v>21.762195121951219</v>
      </c>
    </row>
    <row r="72" spans="1:5" x14ac:dyDescent="0.25">
      <c r="A72" s="12" t="s">
        <v>13</v>
      </c>
      <c r="B72" s="12" t="s">
        <v>11</v>
      </c>
      <c r="C72" s="18">
        <v>32.520833333333336</v>
      </c>
      <c r="D72" s="18">
        <v>35.204545454545453</v>
      </c>
      <c r="E72" s="18">
        <v>33.804347826086953</v>
      </c>
    </row>
    <row r="73" spans="1:5" x14ac:dyDescent="0.25">
      <c r="A73" s="12" t="s">
        <v>13</v>
      </c>
      <c r="B73" s="12" t="s">
        <v>12</v>
      </c>
      <c r="C73" s="18">
        <v>19.942857142857143</v>
      </c>
      <c r="D73" s="18">
        <v>24.710280373831775</v>
      </c>
      <c r="E73" s="18">
        <v>22.824858757062145</v>
      </c>
    </row>
    <row r="74" spans="1:5" x14ac:dyDescent="0.25">
      <c r="A74" s="12" t="s">
        <v>14</v>
      </c>
      <c r="B74" s="12" t="s">
        <v>12</v>
      </c>
      <c r="C74" s="18">
        <v>15.948717948717949</v>
      </c>
      <c r="D74" s="18">
        <v>15.276923076923078</v>
      </c>
      <c r="E74" s="18">
        <v>15.528846153846153</v>
      </c>
    </row>
    <row r="75" spans="1:5" x14ac:dyDescent="0.25">
      <c r="A75" s="12" t="s">
        <v>9</v>
      </c>
      <c r="C75" s="18">
        <v>25.252427184466018</v>
      </c>
      <c r="D75" s="18">
        <v>26.22159090909091</v>
      </c>
      <c r="E75" s="18">
        <v>25.863799283154123</v>
      </c>
    </row>
    <row r="77" spans="1:5" x14ac:dyDescent="0.25">
      <c r="A77" s="9" t="s">
        <v>28</v>
      </c>
    </row>
  </sheetData>
  <mergeCells count="18">
    <mergeCell ref="L41:M41"/>
    <mergeCell ref="N41:O41"/>
    <mergeCell ref="P41:Q41"/>
    <mergeCell ref="B32:C32"/>
    <mergeCell ref="D32:E32"/>
    <mergeCell ref="F32:G32"/>
    <mergeCell ref="B41:C41"/>
    <mergeCell ref="D41:E41"/>
    <mergeCell ref="F41:G41"/>
    <mergeCell ref="M1:O1"/>
    <mergeCell ref="H9:H10"/>
    <mergeCell ref="M9:M10"/>
    <mergeCell ref="N9:N10"/>
    <mergeCell ref="O9:O10"/>
    <mergeCell ref="H11:H12"/>
    <mergeCell ref="M11:M12"/>
    <mergeCell ref="N11:N12"/>
    <mergeCell ref="O11:O12"/>
  </mergeCells>
  <pageMargins left="0.7" right="0.7" top="0.75" bottom="0.75" header="0.3" footer="0.3"/>
  <pageSetup paperSize="9" orientation="portrait" r:id="rId1"/>
  <drawing r:id="rId2"/>
  <tableParts count="7">
    <tablePart r:id="rId3"/>
    <tablePart r:id="rId4"/>
    <tablePart r:id="rId5"/>
    <tablePart r:id="rId6"/>
    <tablePart r:id="rId7"/>
    <tablePart r:id="rId8"/>
    <tablePart r:id="rId9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8DBF4C-1854-4D12-A9E9-2392CB24E18E}">
  <dimension ref="A1:IV68"/>
  <sheetViews>
    <sheetView workbookViewId="0">
      <selection activeCell="U18" sqref="U18"/>
    </sheetView>
  </sheetViews>
  <sheetFormatPr baseColWidth="10" defaultRowHeight="15" x14ac:dyDescent="0.25"/>
  <cols>
    <col min="1" max="1" width="50.28515625" style="12" customWidth="1"/>
    <col min="2" max="2" width="18.5703125" style="12" bestFit="1" customWidth="1"/>
    <col min="3" max="5" width="11.42578125" style="12"/>
    <col min="6" max="6" width="12.140625" style="12" customWidth="1"/>
    <col min="7" max="8" width="11.42578125" style="12"/>
    <col min="9" max="9" width="12.140625" style="12" customWidth="1"/>
    <col min="10" max="10" width="26" style="12" customWidth="1"/>
    <col min="11" max="11" width="12.42578125" style="12" customWidth="1"/>
    <col min="12" max="12" width="19.140625" style="12" bestFit="1" customWidth="1"/>
    <col min="13" max="13" width="49" style="12" customWidth="1"/>
    <col min="14" max="14" width="18.5703125" style="12" bestFit="1" customWidth="1"/>
    <col min="15" max="16" width="11.42578125" style="12"/>
    <col min="17" max="17" width="11.28515625" style="12" bestFit="1" customWidth="1"/>
    <col min="18" max="18" width="11.5703125" style="12" customWidth="1"/>
    <col min="19" max="20" width="11.42578125" style="12"/>
    <col min="21" max="21" width="12" style="12" customWidth="1"/>
    <col min="22" max="22" width="26" style="12" customWidth="1"/>
    <col min="23" max="23" width="12.42578125" style="12" customWidth="1"/>
    <col min="24" max="16384" width="11.42578125" style="12"/>
  </cols>
  <sheetData>
    <row r="1" spans="1:256" s="11" customFormat="1" ht="57" customHeight="1" thickBot="1" x14ac:dyDescent="0.3">
      <c r="A1" s="1"/>
      <c r="B1" s="2"/>
      <c r="C1" s="2"/>
      <c r="D1" s="3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2"/>
      <c r="T1" s="2"/>
      <c r="U1" s="5" t="s">
        <v>0</v>
      </c>
      <c r="V1" s="5"/>
      <c r="W1" s="5"/>
      <c r="X1" s="5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7"/>
      <c r="DN1" s="7"/>
      <c r="DO1" s="7"/>
      <c r="DP1" s="7"/>
      <c r="DQ1" s="7"/>
      <c r="DR1" s="7"/>
      <c r="DS1" s="7"/>
      <c r="DT1" s="7"/>
      <c r="DU1" s="7"/>
      <c r="DV1" s="7"/>
      <c r="DW1" s="7"/>
      <c r="DX1" s="7"/>
      <c r="DY1" s="7"/>
      <c r="DZ1" s="7"/>
      <c r="EA1" s="7"/>
      <c r="EB1" s="7"/>
      <c r="EC1" s="7"/>
      <c r="ED1" s="7"/>
      <c r="EE1" s="7"/>
      <c r="EF1" s="7"/>
      <c r="EG1" s="7"/>
      <c r="EH1" s="7"/>
      <c r="EI1" s="7"/>
      <c r="EJ1" s="7"/>
      <c r="EK1" s="7"/>
      <c r="EL1" s="7"/>
      <c r="EM1" s="7"/>
      <c r="EN1" s="7"/>
      <c r="EO1" s="7"/>
      <c r="EP1" s="7"/>
      <c r="EQ1" s="7"/>
      <c r="ER1" s="7"/>
      <c r="ES1" s="7"/>
      <c r="ET1" s="7"/>
      <c r="EU1" s="7"/>
      <c r="EV1" s="7"/>
      <c r="EW1" s="7"/>
      <c r="EX1" s="7"/>
      <c r="EY1" s="7"/>
      <c r="EZ1" s="7"/>
      <c r="FA1" s="7"/>
      <c r="FB1" s="7"/>
      <c r="FC1" s="7"/>
      <c r="FD1" s="7"/>
      <c r="FE1" s="7"/>
      <c r="FF1" s="7"/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7"/>
      <c r="GK1" s="7"/>
      <c r="GL1" s="7"/>
      <c r="GM1" s="7"/>
      <c r="GN1" s="7"/>
      <c r="GO1" s="7"/>
      <c r="GP1" s="7"/>
      <c r="GQ1" s="7"/>
      <c r="GR1" s="7"/>
      <c r="GS1" s="7"/>
      <c r="GT1" s="7"/>
      <c r="GU1" s="7"/>
      <c r="GV1" s="7"/>
      <c r="GW1" s="7"/>
      <c r="GX1" s="7"/>
      <c r="GY1" s="7"/>
      <c r="GZ1" s="7"/>
      <c r="HA1" s="7"/>
      <c r="HB1" s="7"/>
      <c r="HC1" s="7"/>
      <c r="HD1" s="7"/>
      <c r="HE1" s="7"/>
      <c r="HF1" s="7"/>
      <c r="HG1" s="7"/>
      <c r="HH1" s="7"/>
      <c r="HI1" s="7"/>
      <c r="HJ1" s="7"/>
      <c r="HK1" s="7"/>
      <c r="HL1" s="7"/>
      <c r="HM1" s="7"/>
      <c r="HN1" s="7"/>
      <c r="HO1" s="7"/>
      <c r="HP1" s="7"/>
      <c r="HQ1" s="7"/>
      <c r="HR1" s="7"/>
      <c r="HS1" s="7"/>
      <c r="HT1" s="7"/>
      <c r="HU1" s="7"/>
      <c r="HV1" s="7"/>
      <c r="HW1" s="7"/>
      <c r="HX1" s="7"/>
      <c r="HY1" s="7"/>
      <c r="HZ1" s="7"/>
      <c r="IA1" s="7"/>
      <c r="IB1" s="7"/>
      <c r="IC1" s="7"/>
      <c r="ID1" s="7"/>
      <c r="IE1" s="7"/>
      <c r="IF1" s="7"/>
      <c r="IG1" s="7"/>
      <c r="IH1" s="7"/>
      <c r="II1" s="7"/>
      <c r="IJ1" s="7"/>
      <c r="IK1" s="7"/>
      <c r="IL1" s="7"/>
      <c r="IM1" s="7"/>
      <c r="IN1" s="7"/>
      <c r="IO1" s="7"/>
      <c r="IP1" s="7"/>
      <c r="IQ1" s="7"/>
      <c r="IR1" s="7"/>
      <c r="IS1" s="7"/>
      <c r="IT1" s="7"/>
      <c r="IU1" s="7"/>
      <c r="IV1" s="7"/>
    </row>
    <row r="3" spans="1:256" x14ac:dyDescent="0.25">
      <c r="A3" s="12" t="s">
        <v>29</v>
      </c>
    </row>
    <row r="4" spans="1:256" x14ac:dyDescent="0.25">
      <c r="A4" s="12" t="s">
        <v>2</v>
      </c>
    </row>
    <row r="5" spans="1:256" x14ac:dyDescent="0.25">
      <c r="A5" s="12" t="s">
        <v>3</v>
      </c>
    </row>
    <row r="6" spans="1:256" x14ac:dyDescent="0.25">
      <c r="A6" s="12" t="s">
        <v>4</v>
      </c>
    </row>
    <row r="9" spans="1:256" x14ac:dyDescent="0.25">
      <c r="A9" s="13" t="s">
        <v>30</v>
      </c>
      <c r="B9" s="13"/>
      <c r="C9" s="13"/>
      <c r="M9" s="14" t="s">
        <v>31</v>
      </c>
      <c r="N9" s="15"/>
      <c r="O9" s="15"/>
      <c r="P9" s="15"/>
      <c r="Q9" s="15"/>
    </row>
    <row r="11" spans="1:256" x14ac:dyDescent="0.25">
      <c r="A11" s="12" t="s">
        <v>32</v>
      </c>
      <c r="B11" s="12" t="s">
        <v>6</v>
      </c>
      <c r="C11" s="12" t="s">
        <v>7</v>
      </c>
      <c r="D11" s="12" t="s">
        <v>8</v>
      </c>
      <c r="E11" s="12" t="s">
        <v>9</v>
      </c>
      <c r="M11" s="12" t="s">
        <v>32</v>
      </c>
      <c r="N11" s="12" t="s">
        <v>6</v>
      </c>
      <c r="O11" s="12" t="s">
        <v>7</v>
      </c>
      <c r="P11" s="12" t="s">
        <v>8</v>
      </c>
      <c r="Q11" s="12" t="s">
        <v>9</v>
      </c>
    </row>
    <row r="12" spans="1:256" x14ac:dyDescent="0.25">
      <c r="A12" s="12" t="s">
        <v>10</v>
      </c>
      <c r="B12" s="12" t="s">
        <v>33</v>
      </c>
      <c r="C12" s="12">
        <v>1</v>
      </c>
      <c r="E12" s="12">
        <f>SUM(Tabla4[[#This Row],[Homes]:[Mulleres]])</f>
        <v>1</v>
      </c>
      <c r="M12" s="12" t="s">
        <v>10</v>
      </c>
      <c r="N12" s="12" t="s">
        <v>33</v>
      </c>
      <c r="O12" s="12">
        <v>1</v>
      </c>
      <c r="Q12" s="12">
        <f>SUM(Tabla9[[#This Row],[Homes]:[Mulleres]])</f>
        <v>1</v>
      </c>
    </row>
    <row r="13" spans="1:256" x14ac:dyDescent="0.25">
      <c r="A13" s="12" t="s">
        <v>10</v>
      </c>
      <c r="B13" s="12" t="s">
        <v>11</v>
      </c>
      <c r="C13" s="12">
        <v>45</v>
      </c>
      <c r="D13" s="12">
        <v>212</v>
      </c>
      <c r="E13" s="12">
        <f>SUM(Tabla4[[#This Row],[Homes]:[Mulleres]])</f>
        <v>257</v>
      </c>
      <c r="M13" s="12" t="s">
        <v>10</v>
      </c>
      <c r="N13" s="12" t="s">
        <v>11</v>
      </c>
      <c r="O13" s="12">
        <v>42</v>
      </c>
      <c r="P13" s="12">
        <v>198</v>
      </c>
      <c r="Q13" s="12">
        <f>SUM(Tabla9[[#This Row],[Homes]:[Mulleres]])</f>
        <v>240</v>
      </c>
    </row>
    <row r="14" spans="1:256" x14ac:dyDescent="0.25">
      <c r="A14" s="12" t="s">
        <v>10</v>
      </c>
      <c r="B14" s="12" t="s">
        <v>12</v>
      </c>
      <c r="C14" s="12">
        <v>78</v>
      </c>
      <c r="D14" s="12">
        <v>101</v>
      </c>
      <c r="E14" s="12">
        <f>SUM(Tabla4[[#This Row],[Homes]:[Mulleres]])</f>
        <v>179</v>
      </c>
      <c r="M14" s="12" t="s">
        <v>10</v>
      </c>
      <c r="N14" s="12" t="s">
        <v>12</v>
      </c>
      <c r="O14" s="12">
        <v>76</v>
      </c>
      <c r="P14" s="12">
        <v>92</v>
      </c>
      <c r="Q14" s="12">
        <f>SUM(Tabla9[[#This Row],[Homes]:[Mulleres]])</f>
        <v>168</v>
      </c>
    </row>
    <row r="15" spans="1:256" x14ac:dyDescent="0.25">
      <c r="A15" s="12" t="s">
        <v>13</v>
      </c>
      <c r="B15" s="12" t="s">
        <v>11</v>
      </c>
      <c r="C15" s="12">
        <v>20</v>
      </c>
      <c r="D15" s="12">
        <v>17</v>
      </c>
      <c r="E15" s="12">
        <f>SUM(Tabla4[[#This Row],[Homes]:[Mulleres]])</f>
        <v>37</v>
      </c>
      <c r="M15" s="12" t="s">
        <v>13</v>
      </c>
      <c r="N15" s="12" t="s">
        <v>11</v>
      </c>
      <c r="O15" s="12">
        <v>17</v>
      </c>
      <c r="P15" s="12">
        <v>16</v>
      </c>
      <c r="Q15" s="12">
        <f>SUM(Tabla9[[#This Row],[Homes]:[Mulleres]])</f>
        <v>33</v>
      </c>
    </row>
    <row r="16" spans="1:256" x14ac:dyDescent="0.25">
      <c r="A16" s="12" t="s">
        <v>13</v>
      </c>
      <c r="B16" s="12" t="s">
        <v>12</v>
      </c>
      <c r="C16" s="12">
        <v>17</v>
      </c>
      <c r="D16" s="12">
        <v>30</v>
      </c>
      <c r="E16" s="12">
        <f>SUM(Tabla4[[#This Row],[Homes]:[Mulleres]])</f>
        <v>47</v>
      </c>
      <c r="M16" s="12" t="s">
        <v>13</v>
      </c>
      <c r="N16" s="12" t="s">
        <v>12</v>
      </c>
      <c r="O16" s="12">
        <v>15</v>
      </c>
      <c r="P16" s="12">
        <v>28</v>
      </c>
      <c r="Q16" s="12">
        <f>SUM(Tabla9[[#This Row],[Homes]:[Mulleres]])</f>
        <v>43</v>
      </c>
    </row>
    <row r="17" spans="1:23" x14ac:dyDescent="0.25">
      <c r="A17" s="12" t="s">
        <v>14</v>
      </c>
      <c r="B17" s="12" t="s">
        <v>12</v>
      </c>
      <c r="C17" s="12">
        <v>61</v>
      </c>
      <c r="D17" s="12">
        <v>33</v>
      </c>
      <c r="E17" s="12">
        <f>SUM(Tabla4[[#This Row],[Homes]:[Mulleres]])</f>
        <v>94</v>
      </c>
      <c r="M17" s="12" t="s">
        <v>14</v>
      </c>
      <c r="N17" s="12" t="s">
        <v>12</v>
      </c>
      <c r="O17" s="12">
        <v>56</v>
      </c>
      <c r="P17" s="12">
        <v>32</v>
      </c>
      <c r="Q17" s="12">
        <f>SUM(Tabla9[[#This Row],[Homes]:[Mulleres]])</f>
        <v>88</v>
      </c>
    </row>
    <row r="18" spans="1:23" x14ac:dyDescent="0.25">
      <c r="A18" s="12" t="s">
        <v>9</v>
      </c>
      <c r="C18" s="12">
        <f>SUBTOTAL(109,C12:C17)</f>
        <v>222</v>
      </c>
      <c r="D18" s="12">
        <f>SUBTOTAL(109,D12:D17)</f>
        <v>393</v>
      </c>
      <c r="E18" s="12">
        <f>SUM(Tabla4[[#This Row],[Homes]:[Mulleres]])</f>
        <v>615</v>
      </c>
      <c r="M18" s="12" t="s">
        <v>9</v>
      </c>
      <c r="O18" s="12">
        <f>SUBTOTAL(109,O12:O17)</f>
        <v>207</v>
      </c>
      <c r="P18" s="12">
        <f>SUBTOTAL(109,P12:P17)</f>
        <v>366</v>
      </c>
      <c r="Q18" s="12">
        <f>SUM(Tabla9[[#This Row],[Homes]:[Mulleres]])</f>
        <v>573</v>
      </c>
    </row>
    <row r="25" spans="1:23" x14ac:dyDescent="0.25">
      <c r="B25" s="16" t="s">
        <v>10</v>
      </c>
      <c r="C25" s="16"/>
      <c r="D25" s="16"/>
      <c r="E25" s="16" t="s">
        <v>13</v>
      </c>
      <c r="F25" s="16"/>
      <c r="G25" s="16"/>
      <c r="H25" s="16" t="s">
        <v>14</v>
      </c>
      <c r="I25" s="16"/>
      <c r="J25" s="16"/>
      <c r="N25" s="16" t="s">
        <v>10</v>
      </c>
      <c r="O25" s="16"/>
      <c r="P25" s="16"/>
      <c r="Q25" s="16" t="s">
        <v>13</v>
      </c>
      <c r="R25" s="16"/>
      <c r="S25" s="16"/>
      <c r="T25" s="16" t="s">
        <v>14</v>
      </c>
      <c r="U25" s="16"/>
      <c r="V25" s="16"/>
    </row>
    <row r="26" spans="1:23" x14ac:dyDescent="0.25">
      <c r="A26" s="12" t="s">
        <v>34</v>
      </c>
      <c r="B26" s="17" t="s">
        <v>7</v>
      </c>
      <c r="C26" s="17" t="s">
        <v>8</v>
      </c>
      <c r="D26" s="17" t="s">
        <v>16</v>
      </c>
      <c r="E26" s="17" t="s">
        <v>17</v>
      </c>
      <c r="F26" s="17" t="s">
        <v>18</v>
      </c>
      <c r="G26" s="17" t="s">
        <v>19</v>
      </c>
      <c r="H26" s="17" t="s">
        <v>20</v>
      </c>
      <c r="I26" s="17" t="s">
        <v>21</v>
      </c>
      <c r="J26" s="17" t="s">
        <v>22</v>
      </c>
      <c r="K26" s="17" t="s">
        <v>9</v>
      </c>
      <c r="M26" s="12" t="s">
        <v>35</v>
      </c>
      <c r="N26" s="12" t="s">
        <v>7</v>
      </c>
      <c r="O26" s="12" t="s">
        <v>8</v>
      </c>
      <c r="P26" s="12" t="s">
        <v>16</v>
      </c>
      <c r="Q26" s="12" t="s">
        <v>17</v>
      </c>
      <c r="R26" s="12" t="s">
        <v>18</v>
      </c>
      <c r="S26" s="12" t="s">
        <v>19</v>
      </c>
      <c r="T26" s="12" t="s">
        <v>20</v>
      </c>
      <c r="U26" s="12" t="s">
        <v>21</v>
      </c>
      <c r="V26" s="12" t="s">
        <v>22</v>
      </c>
      <c r="W26" s="12" t="s">
        <v>9</v>
      </c>
    </row>
    <row r="27" spans="1:23" x14ac:dyDescent="0.25">
      <c r="A27" s="12" t="s">
        <v>36</v>
      </c>
      <c r="B27" s="12">
        <v>1</v>
      </c>
      <c r="C27" s="12">
        <v>4</v>
      </c>
      <c r="D27" s="12">
        <f>SUM(Tabla513[[#This Row],[Homes]:[Mulleres]])</f>
        <v>5</v>
      </c>
      <c r="E27" s="12">
        <v>2</v>
      </c>
      <c r="F27" s="12">
        <v>6</v>
      </c>
      <c r="G27" s="12">
        <f>Tabla513[[#This Row],[Homes ]]+Tabla513[[#This Row],[Mulleres ]]</f>
        <v>8</v>
      </c>
      <c r="H27" s="12">
        <v>2</v>
      </c>
      <c r="I27" s="12">
        <v>3</v>
      </c>
      <c r="J27" s="12">
        <f>Tabla513[[#This Row],[Homes  ]]+Tabla513[[#This Row],[Mulleres  ]]</f>
        <v>5</v>
      </c>
      <c r="K27" s="12">
        <f>Tabla513[[#This Row],[Total PAS]]+Tabla513[[#This Row],[Total PDI]]+Tabla513[[#This Row],[Total Persoal investigador]]</f>
        <v>18</v>
      </c>
      <c r="M27" s="12" t="s">
        <v>36</v>
      </c>
      <c r="N27" s="12">
        <v>1</v>
      </c>
      <c r="O27" s="12">
        <v>4</v>
      </c>
      <c r="P27" s="12">
        <f>SUM(Tabla6[[#This Row],[Homes]:[Mulleres]])</f>
        <v>5</v>
      </c>
      <c r="Q27" s="12">
        <v>2</v>
      </c>
      <c r="R27" s="12">
        <v>6</v>
      </c>
      <c r="S27" s="12">
        <f>Tabla6[[#This Row],[Homes ]]+Tabla6[[#This Row],[Mulleres ]]</f>
        <v>8</v>
      </c>
      <c r="T27" s="12">
        <v>2</v>
      </c>
      <c r="U27" s="12">
        <v>3</v>
      </c>
      <c r="V27" s="12">
        <f>Tabla6[[#This Row],[Homes  ]]+Tabla6[[#This Row],[Mulleres  ]]</f>
        <v>5</v>
      </c>
      <c r="W27" s="12">
        <f>Tabla6[[#This Row],[Total PAS]]+Tabla6[[#This Row],[Total PDI]]+Tabla6[[#This Row],[Total Persoal investigador]]</f>
        <v>18</v>
      </c>
    </row>
    <row r="28" spans="1:23" x14ac:dyDescent="0.25">
      <c r="A28" s="12" t="s">
        <v>37</v>
      </c>
      <c r="B28" s="12">
        <v>13</v>
      </c>
      <c r="C28" s="12">
        <v>20</v>
      </c>
      <c r="D28" s="12">
        <f>SUM(Tabla513[[#This Row],[Homes]:[Mulleres]])</f>
        <v>33</v>
      </c>
      <c r="G28" s="12">
        <f>Tabla513[[#This Row],[Homes ]]+Tabla513[[#This Row],[Mulleres ]]</f>
        <v>0</v>
      </c>
      <c r="H28" s="12">
        <v>1</v>
      </c>
      <c r="I28" s="12">
        <v>1</v>
      </c>
      <c r="J28" s="12">
        <f>Tabla513[[#This Row],[Homes  ]]+Tabla513[[#This Row],[Mulleres  ]]</f>
        <v>2</v>
      </c>
      <c r="K28" s="12">
        <f>Tabla513[[#This Row],[Total PAS]]+Tabla513[[#This Row],[Total PDI]]+Tabla513[[#This Row],[Total Persoal investigador]]</f>
        <v>35</v>
      </c>
      <c r="M28" s="12" t="s">
        <v>37</v>
      </c>
      <c r="N28" s="12">
        <v>9</v>
      </c>
      <c r="O28" s="12">
        <v>9</v>
      </c>
      <c r="P28" s="12">
        <f>SUM(Tabla6[[#This Row],[Homes]:[Mulleres]])</f>
        <v>18</v>
      </c>
      <c r="S28" s="12">
        <f>Tabla6[[#This Row],[Homes ]]+Tabla6[[#This Row],[Mulleres ]]</f>
        <v>0</v>
      </c>
      <c r="T28" s="12">
        <v>1</v>
      </c>
      <c r="U28" s="12">
        <v>1</v>
      </c>
      <c r="V28" s="12">
        <f>Tabla6[[#This Row],[Homes  ]]+Tabla6[[#This Row],[Mulleres  ]]</f>
        <v>2</v>
      </c>
      <c r="W28" s="12">
        <f>Tabla6[[#This Row],[Total PAS]]+Tabla6[[#This Row],[Total PDI]]+Tabla6[[#This Row],[Total Persoal investigador]]</f>
        <v>20</v>
      </c>
    </row>
    <row r="29" spans="1:23" x14ac:dyDescent="0.25">
      <c r="A29" s="12" t="s">
        <v>38</v>
      </c>
      <c r="B29" s="12">
        <v>1</v>
      </c>
      <c r="C29" s="12">
        <v>1</v>
      </c>
      <c r="D29" s="12">
        <f>SUM(Tabla513[[#This Row],[Homes]:[Mulleres]])</f>
        <v>2</v>
      </c>
      <c r="G29" s="12">
        <f>Tabla513[[#This Row],[Homes ]]+Tabla513[[#This Row],[Mulleres ]]</f>
        <v>0</v>
      </c>
      <c r="J29" s="12">
        <f>Tabla513[[#This Row],[Homes  ]]+Tabla513[[#This Row],[Mulleres  ]]</f>
        <v>0</v>
      </c>
      <c r="K29" s="12">
        <f>Tabla513[[#This Row],[Total PAS]]+Tabla513[[#This Row],[Total PDI]]+Tabla513[[#This Row],[Total Persoal investigador]]</f>
        <v>2</v>
      </c>
      <c r="M29" s="12" t="s">
        <v>39</v>
      </c>
      <c r="P29" s="12">
        <f>SUM(Tabla6[[#This Row],[Homes]:[Mulleres]])</f>
        <v>0</v>
      </c>
      <c r="R29" s="12">
        <v>1</v>
      </c>
      <c r="S29" s="12">
        <f>Tabla6[[#This Row],[Homes ]]+Tabla6[[#This Row],[Mulleres ]]</f>
        <v>1</v>
      </c>
      <c r="V29" s="12">
        <f>Tabla6[[#This Row],[Homes  ]]+Tabla6[[#This Row],[Mulleres  ]]</f>
        <v>0</v>
      </c>
      <c r="W29" s="12">
        <f>Tabla6[[#This Row],[Total PAS]]+Tabla6[[#This Row],[Total PDI]]+Tabla6[[#This Row],[Total Persoal investigador]]</f>
        <v>1</v>
      </c>
    </row>
    <row r="30" spans="1:23" x14ac:dyDescent="0.25">
      <c r="A30" s="12" t="s">
        <v>39</v>
      </c>
      <c r="D30" s="12">
        <f>SUM(Tabla513[[#This Row],[Homes]:[Mulleres]])</f>
        <v>0</v>
      </c>
      <c r="E30" s="12">
        <v>4</v>
      </c>
      <c r="F30" s="12">
        <v>2</v>
      </c>
      <c r="G30" s="12">
        <f>Tabla513[[#This Row],[Homes ]]+Tabla513[[#This Row],[Mulleres ]]</f>
        <v>6</v>
      </c>
      <c r="J30" s="12">
        <f>Tabla513[[#This Row],[Homes  ]]+Tabla513[[#This Row],[Mulleres  ]]</f>
        <v>0</v>
      </c>
      <c r="K30" s="12">
        <f>Tabla513[[#This Row],[Total PAS]]+Tabla513[[#This Row],[Total PDI]]+Tabla513[[#This Row],[Total Persoal investigador]]</f>
        <v>6</v>
      </c>
      <c r="M30" s="12" t="s">
        <v>40</v>
      </c>
      <c r="N30" s="12">
        <v>45</v>
      </c>
      <c r="O30" s="12">
        <v>144</v>
      </c>
      <c r="P30" s="12">
        <f>SUM(Tabla6[[#This Row],[Homes]:[Mulleres]])</f>
        <v>189</v>
      </c>
      <c r="Q30" s="12">
        <v>3</v>
      </c>
      <c r="R30" s="12">
        <v>15</v>
      </c>
      <c r="S30" s="12">
        <f>Tabla6[[#This Row],[Homes ]]+Tabla6[[#This Row],[Mulleres ]]</f>
        <v>18</v>
      </c>
      <c r="T30" s="12">
        <v>1</v>
      </c>
      <c r="U30" s="12">
        <v>5</v>
      </c>
      <c r="V30" s="12">
        <f>Tabla6[[#This Row],[Homes  ]]+Tabla6[[#This Row],[Mulleres  ]]</f>
        <v>6</v>
      </c>
      <c r="W30" s="12">
        <f>Tabla6[[#This Row],[Total PAS]]+Tabla6[[#This Row],[Total PDI]]+Tabla6[[#This Row],[Total Persoal investigador]]</f>
        <v>213</v>
      </c>
    </row>
    <row r="31" spans="1:23" x14ac:dyDescent="0.25">
      <c r="A31" s="12" t="s">
        <v>40</v>
      </c>
      <c r="B31" s="12">
        <v>45</v>
      </c>
      <c r="C31" s="12">
        <v>144</v>
      </c>
      <c r="D31" s="12">
        <f>SUM(Tabla513[[#This Row],[Homes]:[Mulleres]])</f>
        <v>189</v>
      </c>
      <c r="E31" s="12">
        <v>3</v>
      </c>
      <c r="F31" s="12">
        <v>15</v>
      </c>
      <c r="G31" s="12">
        <f>Tabla513[[#This Row],[Homes ]]+Tabla513[[#This Row],[Mulleres ]]</f>
        <v>18</v>
      </c>
      <c r="H31" s="12">
        <v>1</v>
      </c>
      <c r="I31" s="12">
        <v>5</v>
      </c>
      <c r="J31" s="12">
        <f>Tabla513[[#This Row],[Homes  ]]+Tabla513[[#This Row],[Mulleres  ]]</f>
        <v>6</v>
      </c>
      <c r="K31" s="12">
        <f>Tabla513[[#This Row],[Total PAS]]+Tabla513[[#This Row],[Total PDI]]+Tabla513[[#This Row],[Total Persoal investigador]]</f>
        <v>213</v>
      </c>
      <c r="M31" s="12" t="s">
        <v>41</v>
      </c>
      <c r="N31" s="12">
        <v>3</v>
      </c>
      <c r="O31" s="12">
        <v>8</v>
      </c>
      <c r="P31" s="12">
        <f>SUM(Tabla6[[#This Row],[Homes]:[Mulleres]])</f>
        <v>11</v>
      </c>
      <c r="S31" s="12">
        <f>Tabla6[[#This Row],[Homes ]]+Tabla6[[#This Row],[Mulleres ]]</f>
        <v>0</v>
      </c>
      <c r="V31" s="12">
        <f>Tabla6[[#This Row],[Homes  ]]+Tabla6[[#This Row],[Mulleres  ]]</f>
        <v>0</v>
      </c>
      <c r="W31" s="12">
        <f>Tabla6[[#This Row],[Total PAS]]+Tabla6[[#This Row],[Total PDI]]+Tabla6[[#This Row],[Total Persoal investigador]]</f>
        <v>11</v>
      </c>
    </row>
    <row r="32" spans="1:23" x14ac:dyDescent="0.25">
      <c r="A32" s="12" t="s">
        <v>41</v>
      </c>
      <c r="B32" s="12">
        <v>3</v>
      </c>
      <c r="C32" s="12">
        <v>8</v>
      </c>
      <c r="D32" s="12">
        <f>SUM(Tabla513[[#This Row],[Homes]:[Mulleres]])</f>
        <v>11</v>
      </c>
      <c r="G32" s="12">
        <f>Tabla513[[#This Row],[Homes ]]+Tabla513[[#This Row],[Mulleres ]]</f>
        <v>0</v>
      </c>
      <c r="J32" s="12">
        <f>Tabla513[[#This Row],[Homes  ]]+Tabla513[[#This Row],[Mulleres  ]]</f>
        <v>0</v>
      </c>
      <c r="K32" s="12">
        <f>Tabla513[[#This Row],[Total PAS]]+Tabla513[[#This Row],[Total PDI]]+Tabla513[[#This Row],[Total Persoal investigador]]</f>
        <v>11</v>
      </c>
      <c r="M32" s="12" t="s">
        <v>42</v>
      </c>
      <c r="P32" s="12">
        <f>SUM(Tabla6[[#This Row],[Homes]:[Mulleres]])</f>
        <v>0</v>
      </c>
      <c r="S32" s="12">
        <f>Tabla6[[#This Row],[Homes ]]+Tabla6[[#This Row],[Mulleres ]]</f>
        <v>0</v>
      </c>
      <c r="T32" s="12">
        <v>1</v>
      </c>
      <c r="V32" s="12">
        <f>Tabla6[[#This Row],[Homes  ]]+Tabla6[[#This Row],[Mulleres  ]]</f>
        <v>1</v>
      </c>
      <c r="W32" s="12">
        <f>Tabla6[[#This Row],[Total PAS]]+Tabla6[[#This Row],[Total PDI]]+Tabla6[[#This Row],[Total Persoal investigador]]</f>
        <v>1</v>
      </c>
    </row>
    <row r="33" spans="1:23" x14ac:dyDescent="0.25">
      <c r="A33" s="12" t="s">
        <v>42</v>
      </c>
      <c r="D33" s="12">
        <f>SUM(Tabla513[[#This Row],[Homes]:[Mulleres]])</f>
        <v>0</v>
      </c>
      <c r="G33" s="12">
        <f>Tabla513[[#This Row],[Homes ]]+Tabla513[[#This Row],[Mulleres ]]</f>
        <v>0</v>
      </c>
      <c r="H33" s="12">
        <v>1</v>
      </c>
      <c r="J33" s="12">
        <f>Tabla513[[#This Row],[Homes  ]]+Tabla513[[#This Row],[Mulleres  ]]</f>
        <v>1</v>
      </c>
      <c r="K33" s="12">
        <f>Tabla513[[#This Row],[Total PAS]]+Tabla513[[#This Row],[Total PDI]]+Tabla513[[#This Row],[Total Persoal investigador]]</f>
        <v>1</v>
      </c>
      <c r="M33" s="12" t="s">
        <v>43</v>
      </c>
      <c r="P33" s="12">
        <f>SUM(Tabla6[[#This Row],[Homes]:[Mulleres]])</f>
        <v>0</v>
      </c>
      <c r="S33" s="12">
        <f>Tabla6[[#This Row],[Homes ]]+Tabla6[[#This Row],[Mulleres ]]</f>
        <v>0</v>
      </c>
      <c r="T33" s="12">
        <v>28</v>
      </c>
      <c r="U33" s="12">
        <v>7</v>
      </c>
      <c r="V33" s="12">
        <f>Tabla6[[#This Row],[Homes  ]]+Tabla6[[#This Row],[Mulleres  ]]</f>
        <v>35</v>
      </c>
      <c r="W33" s="12">
        <f>Tabla6[[#This Row],[Total PAS]]+Tabla6[[#This Row],[Total PDI]]+Tabla6[[#This Row],[Total Persoal investigador]]</f>
        <v>35</v>
      </c>
    </row>
    <row r="34" spans="1:23" x14ac:dyDescent="0.25">
      <c r="A34" s="12" t="s">
        <v>43</v>
      </c>
      <c r="D34" s="12">
        <f>SUM(Tabla513[[#This Row],[Homes]:[Mulleres]])</f>
        <v>0</v>
      </c>
      <c r="G34" s="12">
        <f>Tabla513[[#This Row],[Homes ]]+Tabla513[[#This Row],[Mulleres ]]</f>
        <v>0</v>
      </c>
      <c r="H34" s="12">
        <v>33</v>
      </c>
      <c r="I34" s="12">
        <v>7</v>
      </c>
      <c r="J34" s="12">
        <f>Tabla513[[#This Row],[Homes  ]]+Tabla513[[#This Row],[Mulleres  ]]</f>
        <v>40</v>
      </c>
      <c r="K34" s="12">
        <f>Tabla513[[#This Row],[Total PAS]]+Tabla513[[#This Row],[Total PDI]]+Tabla513[[#This Row],[Total Persoal investigador]]</f>
        <v>40</v>
      </c>
      <c r="M34" s="12" t="s">
        <v>44</v>
      </c>
      <c r="O34" s="12">
        <v>2</v>
      </c>
      <c r="P34" s="12">
        <f>SUM(Tabla6[[#This Row],[Homes]:[Mulleres]])</f>
        <v>2</v>
      </c>
      <c r="R34" s="12">
        <v>1</v>
      </c>
      <c r="S34" s="12">
        <f>Tabla6[[#This Row],[Homes ]]+Tabla6[[#This Row],[Mulleres ]]</f>
        <v>1</v>
      </c>
      <c r="V34" s="12">
        <f>Tabla6[[#This Row],[Homes  ]]+Tabla6[[#This Row],[Mulleres  ]]</f>
        <v>0</v>
      </c>
      <c r="W34" s="12">
        <f>Tabla6[[#This Row],[Total PAS]]+Tabla6[[#This Row],[Total PDI]]+Tabla6[[#This Row],[Total Persoal investigador]]</f>
        <v>3</v>
      </c>
    </row>
    <row r="35" spans="1:23" x14ac:dyDescent="0.25">
      <c r="A35" s="12" t="s">
        <v>44</v>
      </c>
      <c r="C35" s="12">
        <v>2</v>
      </c>
      <c r="D35" s="12">
        <f>SUM(Tabla513[[#This Row],[Homes]:[Mulleres]])</f>
        <v>2</v>
      </c>
      <c r="F35" s="12">
        <v>1</v>
      </c>
      <c r="G35" s="12">
        <f>Tabla513[[#This Row],[Homes ]]+Tabla513[[#This Row],[Mulleres ]]</f>
        <v>1</v>
      </c>
      <c r="J35" s="12">
        <f>Tabla513[[#This Row],[Homes  ]]+Tabla513[[#This Row],[Mulleres  ]]</f>
        <v>0</v>
      </c>
      <c r="K35" s="12">
        <f>Tabla513[[#This Row],[Total PAS]]+Tabla513[[#This Row],[Total PDI]]+Tabla513[[#This Row],[Total Persoal investigador]]</f>
        <v>3</v>
      </c>
      <c r="M35" s="12" t="s">
        <v>45</v>
      </c>
      <c r="N35" s="12">
        <v>1</v>
      </c>
      <c r="P35" s="12">
        <f>SUM(Tabla6[[#This Row],[Homes]:[Mulleres]])</f>
        <v>1</v>
      </c>
      <c r="S35" s="12">
        <f>Tabla6[[#This Row],[Homes ]]+Tabla6[[#This Row],[Mulleres ]]</f>
        <v>0</v>
      </c>
      <c r="V35" s="12">
        <f>Tabla6[[#This Row],[Homes  ]]+Tabla6[[#This Row],[Mulleres  ]]</f>
        <v>0</v>
      </c>
      <c r="W35" s="12">
        <f>Tabla6[[#This Row],[Total PAS]]+Tabla6[[#This Row],[Total PDI]]+Tabla6[[#This Row],[Total Persoal investigador]]</f>
        <v>1</v>
      </c>
    </row>
    <row r="36" spans="1:23" x14ac:dyDescent="0.25">
      <c r="A36" s="12" t="s">
        <v>45</v>
      </c>
      <c r="B36" s="12">
        <v>1</v>
      </c>
      <c r="D36" s="12">
        <f>SUM(Tabla513[[#This Row],[Homes]:[Mulleres]])</f>
        <v>1</v>
      </c>
      <c r="G36" s="12">
        <f>Tabla513[[#This Row],[Homes ]]+Tabla513[[#This Row],[Mulleres ]]</f>
        <v>0</v>
      </c>
      <c r="J36" s="12">
        <f>Tabla513[[#This Row],[Homes  ]]+Tabla513[[#This Row],[Mulleres  ]]</f>
        <v>0</v>
      </c>
      <c r="K36" s="12">
        <f>Tabla513[[#This Row],[Total PAS]]+Tabla513[[#This Row],[Total PDI]]+Tabla513[[#This Row],[Total Persoal investigador]]</f>
        <v>1</v>
      </c>
      <c r="M36" s="12" t="s">
        <v>46</v>
      </c>
      <c r="N36" s="12">
        <v>17</v>
      </c>
      <c r="O36" s="12">
        <v>49</v>
      </c>
      <c r="P36" s="12">
        <f>SUM(Tabla6[[#This Row],[Homes]:[Mulleres]])</f>
        <v>66</v>
      </c>
      <c r="R36" s="12">
        <v>1</v>
      </c>
      <c r="S36" s="12">
        <f>Tabla6[[#This Row],[Homes ]]+Tabla6[[#This Row],[Mulleres ]]</f>
        <v>1</v>
      </c>
      <c r="V36" s="12">
        <f>Tabla6[[#This Row],[Homes  ]]+Tabla6[[#This Row],[Mulleres  ]]</f>
        <v>0</v>
      </c>
      <c r="W36" s="12">
        <f>Tabla6[[#This Row],[Total PAS]]+Tabla6[[#This Row],[Total PDI]]+Tabla6[[#This Row],[Total Persoal investigador]]</f>
        <v>67</v>
      </c>
    </row>
    <row r="37" spans="1:23" x14ac:dyDescent="0.25">
      <c r="A37" s="12" t="s">
        <v>46</v>
      </c>
      <c r="B37" s="12">
        <v>17</v>
      </c>
      <c r="C37" s="12">
        <v>49</v>
      </c>
      <c r="D37" s="12">
        <f>SUM(Tabla513[[#This Row],[Homes]:[Mulleres]])</f>
        <v>66</v>
      </c>
      <c r="F37" s="12">
        <v>1</v>
      </c>
      <c r="G37" s="12">
        <f>Tabla513[[#This Row],[Homes ]]+Tabla513[[#This Row],[Mulleres ]]</f>
        <v>1</v>
      </c>
      <c r="J37" s="12">
        <f>Tabla513[[#This Row],[Homes  ]]+Tabla513[[#This Row],[Mulleres  ]]</f>
        <v>0</v>
      </c>
      <c r="K37" s="12">
        <f>Tabla513[[#This Row],[Total PAS]]+Tabla513[[#This Row],[Total PDI]]+Tabla513[[#This Row],[Total Persoal investigador]]</f>
        <v>67</v>
      </c>
      <c r="M37" s="12" t="s">
        <v>47</v>
      </c>
      <c r="O37" s="12">
        <v>3</v>
      </c>
      <c r="P37" s="12">
        <f>SUM(Tabla6[[#This Row],[Homes]:[Mulleres]])</f>
        <v>3</v>
      </c>
      <c r="S37" s="12">
        <f>Tabla6[[#This Row],[Homes ]]+Tabla6[[#This Row],[Mulleres ]]</f>
        <v>0</v>
      </c>
      <c r="T37" s="12">
        <v>2</v>
      </c>
      <c r="V37" s="12">
        <f>Tabla6[[#This Row],[Homes  ]]+Tabla6[[#This Row],[Mulleres  ]]</f>
        <v>2</v>
      </c>
      <c r="W37" s="12">
        <f>Tabla6[[#This Row],[Total PAS]]+Tabla6[[#This Row],[Total PDI]]+Tabla6[[#This Row],[Total Persoal investigador]]</f>
        <v>5</v>
      </c>
    </row>
    <row r="38" spans="1:23" x14ac:dyDescent="0.25">
      <c r="A38" s="12" t="s">
        <v>47</v>
      </c>
      <c r="C38" s="12">
        <v>3</v>
      </c>
      <c r="D38" s="12">
        <f>SUM(Tabla513[[#This Row],[Homes]:[Mulleres]])</f>
        <v>3</v>
      </c>
      <c r="G38" s="12">
        <f>Tabla513[[#This Row],[Homes ]]+Tabla513[[#This Row],[Mulleres ]]</f>
        <v>0</v>
      </c>
      <c r="H38" s="12">
        <v>2</v>
      </c>
      <c r="J38" s="12">
        <f>Tabla513[[#This Row],[Homes  ]]+Tabla513[[#This Row],[Mulleres  ]]</f>
        <v>2</v>
      </c>
      <c r="K38" s="12">
        <f>Tabla513[[#This Row],[Total PAS]]+Tabla513[[#This Row],[Total PDI]]+Tabla513[[#This Row],[Total Persoal investigador]]</f>
        <v>5</v>
      </c>
      <c r="M38" s="12" t="s">
        <v>48</v>
      </c>
      <c r="N38" s="12">
        <v>1</v>
      </c>
      <c r="P38" s="12">
        <f>SUM(Tabla6[[#This Row],[Homes]:[Mulleres]])</f>
        <v>1</v>
      </c>
      <c r="R38" s="12">
        <v>1</v>
      </c>
      <c r="S38" s="12">
        <f>Tabla6[[#This Row],[Homes ]]+Tabla6[[#This Row],[Mulleres ]]</f>
        <v>1</v>
      </c>
      <c r="T38" s="12">
        <v>1</v>
      </c>
      <c r="U38" s="12">
        <v>2</v>
      </c>
      <c r="V38" s="12">
        <f>Tabla6[[#This Row],[Homes  ]]+Tabla6[[#This Row],[Mulleres  ]]</f>
        <v>3</v>
      </c>
      <c r="W38" s="12">
        <f>Tabla6[[#This Row],[Total PAS]]+Tabla6[[#This Row],[Total PDI]]+Tabla6[[#This Row],[Total Persoal investigador]]</f>
        <v>5</v>
      </c>
    </row>
    <row r="39" spans="1:23" x14ac:dyDescent="0.25">
      <c r="A39" s="12" t="s">
        <v>48</v>
      </c>
      <c r="B39" s="12">
        <v>1</v>
      </c>
      <c r="D39" s="12">
        <f>SUM(Tabla513[[#This Row],[Homes]:[Mulleres]])</f>
        <v>1</v>
      </c>
      <c r="F39" s="12">
        <v>1</v>
      </c>
      <c r="G39" s="12">
        <f>Tabla513[[#This Row],[Homes ]]+Tabla513[[#This Row],[Mulleres ]]</f>
        <v>1</v>
      </c>
      <c r="H39" s="12">
        <v>1</v>
      </c>
      <c r="I39" s="12">
        <v>2</v>
      </c>
      <c r="J39" s="12">
        <f>Tabla513[[#This Row],[Homes  ]]+Tabla513[[#This Row],[Mulleres  ]]</f>
        <v>3</v>
      </c>
      <c r="K39" s="12">
        <f>Tabla513[[#This Row],[Total PAS]]+Tabla513[[#This Row],[Total PDI]]+Tabla513[[#This Row],[Total Persoal investigador]]</f>
        <v>5</v>
      </c>
      <c r="M39" s="12" t="s">
        <v>49</v>
      </c>
      <c r="N39" s="12">
        <v>30</v>
      </c>
      <c r="O39" s="12">
        <v>36</v>
      </c>
      <c r="P39" s="12">
        <f>SUM(Tabla6[[#This Row],[Homes]:[Mulleres]])</f>
        <v>66</v>
      </c>
      <c r="S39" s="12">
        <f>Tabla6[[#This Row],[Homes ]]+Tabla6[[#This Row],[Mulleres ]]</f>
        <v>0</v>
      </c>
      <c r="V39" s="12">
        <f>Tabla6[[#This Row],[Homes  ]]+Tabla6[[#This Row],[Mulleres  ]]</f>
        <v>0</v>
      </c>
      <c r="W39" s="12">
        <f>Tabla6[[#This Row],[Total PAS]]+Tabla6[[#This Row],[Total PDI]]+Tabla6[[#This Row],[Total Persoal investigador]]</f>
        <v>66</v>
      </c>
    </row>
    <row r="40" spans="1:23" x14ac:dyDescent="0.25">
      <c r="A40" s="12" t="s">
        <v>49</v>
      </c>
      <c r="B40" s="12">
        <v>30</v>
      </c>
      <c r="C40" s="12">
        <v>36</v>
      </c>
      <c r="D40" s="12">
        <f>SUM(Tabla513[[#This Row],[Homes]:[Mulleres]])</f>
        <v>66</v>
      </c>
      <c r="G40" s="12">
        <f>Tabla513[[#This Row],[Homes ]]+Tabla513[[#This Row],[Mulleres ]]</f>
        <v>0</v>
      </c>
      <c r="J40" s="12">
        <f>Tabla513[[#This Row],[Homes  ]]+Tabla513[[#This Row],[Mulleres  ]]</f>
        <v>0</v>
      </c>
      <c r="K40" s="12">
        <f>Tabla513[[#This Row],[Total PAS]]+Tabla513[[#This Row],[Total PDI]]+Tabla513[[#This Row],[Total Persoal investigador]]</f>
        <v>66</v>
      </c>
      <c r="M40" s="12" t="s">
        <v>50</v>
      </c>
      <c r="O40" s="12">
        <v>5</v>
      </c>
      <c r="P40" s="12">
        <f>SUM(Tabla6[[#This Row],[Homes]:[Mulleres]])</f>
        <v>5</v>
      </c>
      <c r="S40" s="12">
        <f>Tabla6[[#This Row],[Homes ]]+Tabla6[[#This Row],[Mulleres ]]</f>
        <v>0</v>
      </c>
      <c r="V40" s="12">
        <f>Tabla6[[#This Row],[Homes  ]]+Tabla6[[#This Row],[Mulleres  ]]</f>
        <v>0</v>
      </c>
      <c r="W40" s="12">
        <f>Tabla6[[#This Row],[Total PAS]]+Tabla6[[#This Row],[Total PDI]]+Tabla6[[#This Row],[Total Persoal investigador]]</f>
        <v>5</v>
      </c>
    </row>
    <row r="41" spans="1:23" x14ac:dyDescent="0.25">
      <c r="A41" s="12" t="s">
        <v>50</v>
      </c>
      <c r="C41" s="12">
        <v>5</v>
      </c>
      <c r="D41" s="12">
        <f>SUM(Tabla513[[#This Row],[Homes]:[Mulleres]])</f>
        <v>5</v>
      </c>
      <c r="G41" s="12">
        <f>Tabla513[[#This Row],[Homes ]]+Tabla513[[#This Row],[Mulleres ]]</f>
        <v>0</v>
      </c>
      <c r="J41" s="12">
        <f>Tabla513[[#This Row],[Homes  ]]+Tabla513[[#This Row],[Mulleres  ]]</f>
        <v>0</v>
      </c>
      <c r="K41" s="12">
        <f>Tabla513[[#This Row],[Total PAS]]+Tabla513[[#This Row],[Total PDI]]+Tabla513[[#This Row],[Total Persoal investigador]]</f>
        <v>5</v>
      </c>
      <c r="M41" s="12" t="s">
        <v>51</v>
      </c>
      <c r="N41" s="12">
        <v>4</v>
      </c>
      <c r="P41" s="12">
        <f>SUM(Tabla6[[#This Row],[Homes]:[Mulleres]])</f>
        <v>4</v>
      </c>
      <c r="Q41" s="12">
        <v>20</v>
      </c>
      <c r="S41" s="12">
        <f>Tabla6[[#This Row],[Homes ]]+Tabla6[[#This Row],[Mulleres ]]</f>
        <v>20</v>
      </c>
      <c r="T41" s="12">
        <v>18</v>
      </c>
      <c r="V41" s="12">
        <f>Tabla6[[#This Row],[Homes  ]]+Tabla6[[#This Row],[Mulleres  ]]</f>
        <v>18</v>
      </c>
      <c r="W41" s="12">
        <f>Tabla6[[#This Row],[Total PAS]]+Tabla6[[#This Row],[Total PDI]]+Tabla6[[#This Row],[Total Persoal investigador]]</f>
        <v>42</v>
      </c>
    </row>
    <row r="42" spans="1:23" x14ac:dyDescent="0.25">
      <c r="A42" s="12" t="s">
        <v>51</v>
      </c>
      <c r="B42" s="12">
        <v>4</v>
      </c>
      <c r="D42" s="12">
        <f>SUM(Tabla513[[#This Row],[Homes]:[Mulleres]])</f>
        <v>4</v>
      </c>
      <c r="E42" s="12">
        <v>21</v>
      </c>
      <c r="G42" s="12">
        <f>Tabla513[[#This Row],[Homes ]]+Tabla513[[#This Row],[Mulleres ]]</f>
        <v>21</v>
      </c>
      <c r="H42" s="12">
        <v>18</v>
      </c>
      <c r="J42" s="12">
        <f>Tabla513[[#This Row],[Homes  ]]+Tabla513[[#This Row],[Mulleres  ]]</f>
        <v>18</v>
      </c>
      <c r="K42" s="12">
        <f>Tabla513[[#This Row],[Total PAS]]+Tabla513[[#This Row],[Total PDI]]+Tabla513[[#This Row],[Total Persoal investigador]]</f>
        <v>43</v>
      </c>
      <c r="M42" s="12" t="s">
        <v>52</v>
      </c>
      <c r="P42" s="12">
        <f>SUM(Tabla6[[#This Row],[Homes]:[Mulleres]])</f>
        <v>0</v>
      </c>
      <c r="S42" s="12">
        <f>Tabla6[[#This Row],[Homes ]]+Tabla6[[#This Row],[Mulleres ]]</f>
        <v>0</v>
      </c>
      <c r="T42" s="12">
        <v>1</v>
      </c>
      <c r="V42" s="12">
        <f>Tabla6[[#This Row],[Homes  ]]+Tabla6[[#This Row],[Mulleres  ]]</f>
        <v>1</v>
      </c>
      <c r="W42" s="12">
        <f>Tabla6[[#This Row],[Total PAS]]+Tabla6[[#This Row],[Total PDI]]+Tabla6[[#This Row],[Total Persoal investigador]]</f>
        <v>1</v>
      </c>
    </row>
    <row r="43" spans="1:23" x14ac:dyDescent="0.25">
      <c r="A43" s="12" t="s">
        <v>52</v>
      </c>
      <c r="D43" s="12">
        <f>SUM(Tabla513[[#This Row],[Homes]:[Mulleres]])</f>
        <v>0</v>
      </c>
      <c r="G43" s="12">
        <f>Tabla513[[#This Row],[Homes ]]+Tabla513[[#This Row],[Mulleres ]]</f>
        <v>0</v>
      </c>
      <c r="H43" s="12">
        <v>1</v>
      </c>
      <c r="J43" s="12">
        <f>Tabla513[[#This Row],[Homes  ]]+Tabla513[[#This Row],[Mulleres  ]]</f>
        <v>1</v>
      </c>
      <c r="K43" s="12">
        <f>Tabla513[[#This Row],[Total PAS]]+Tabla513[[#This Row],[Total PDI]]+Tabla513[[#This Row],[Total Persoal investigador]]</f>
        <v>1</v>
      </c>
      <c r="M43" s="12" t="s">
        <v>53</v>
      </c>
      <c r="N43" s="12">
        <v>4</v>
      </c>
      <c r="O43" s="12">
        <v>7</v>
      </c>
      <c r="P43" s="12">
        <f>SUM(Tabla6[[#This Row],[Homes]:[Mulleres]])</f>
        <v>11</v>
      </c>
      <c r="Q43" s="12">
        <v>7</v>
      </c>
      <c r="R43" s="12">
        <v>2</v>
      </c>
      <c r="S43" s="12">
        <f>Tabla6[[#This Row],[Homes ]]+Tabla6[[#This Row],[Mulleres ]]</f>
        <v>9</v>
      </c>
      <c r="T43" s="12">
        <v>1</v>
      </c>
      <c r="V43" s="12">
        <f>Tabla6[[#This Row],[Homes  ]]+Tabla6[[#This Row],[Mulleres  ]]</f>
        <v>1</v>
      </c>
      <c r="W43" s="12">
        <f>Tabla6[[#This Row],[Total PAS]]+Tabla6[[#This Row],[Total PDI]]+Tabla6[[#This Row],[Total Persoal investigador]]</f>
        <v>21</v>
      </c>
    </row>
    <row r="44" spans="1:23" x14ac:dyDescent="0.25">
      <c r="A44" s="12" t="s">
        <v>53</v>
      </c>
      <c r="B44" s="12">
        <v>4</v>
      </c>
      <c r="C44" s="12">
        <v>9</v>
      </c>
      <c r="D44" s="12">
        <f>SUM(Tabla513[[#This Row],[Homes]:[Mulleres]])</f>
        <v>13</v>
      </c>
      <c r="E44" s="12">
        <v>7</v>
      </c>
      <c r="F44" s="12">
        <v>2</v>
      </c>
      <c r="G44" s="12">
        <f>Tabla513[[#This Row],[Homes ]]+Tabla513[[#This Row],[Mulleres ]]</f>
        <v>9</v>
      </c>
      <c r="H44" s="12">
        <v>1</v>
      </c>
      <c r="J44" s="12">
        <f>Tabla513[[#This Row],[Homes  ]]+Tabla513[[#This Row],[Mulleres  ]]</f>
        <v>1</v>
      </c>
      <c r="K44" s="12">
        <f>Tabla513[[#This Row],[Total PAS]]+Tabla513[[#This Row],[Total PDI]]+Tabla513[[#This Row],[Total Persoal investigador]]</f>
        <v>23</v>
      </c>
      <c r="M44" s="12" t="s">
        <v>54</v>
      </c>
      <c r="O44" s="12">
        <v>4</v>
      </c>
      <c r="P44" s="12">
        <f>SUM(Tabla6[[#This Row],[Homes]:[Mulleres]])</f>
        <v>4</v>
      </c>
      <c r="R44" s="12">
        <v>12</v>
      </c>
      <c r="S44" s="12">
        <f>Tabla6[[#This Row],[Homes ]]+Tabla6[[#This Row],[Mulleres ]]</f>
        <v>12</v>
      </c>
      <c r="U44" s="12">
        <v>11</v>
      </c>
      <c r="V44" s="12">
        <f>Tabla6[[#This Row],[Homes  ]]+Tabla6[[#This Row],[Mulleres  ]]</f>
        <v>11</v>
      </c>
      <c r="W44" s="12">
        <f>Tabla6[[#This Row],[Total PAS]]+Tabla6[[#This Row],[Total PDI]]+Tabla6[[#This Row],[Total Persoal investigador]]</f>
        <v>27</v>
      </c>
    </row>
    <row r="45" spans="1:23" x14ac:dyDescent="0.25">
      <c r="A45" s="12" t="s">
        <v>54</v>
      </c>
      <c r="C45" s="12">
        <v>5</v>
      </c>
      <c r="D45" s="12">
        <f>SUM(Tabla513[[#This Row],[Homes]:[Mulleres]])</f>
        <v>5</v>
      </c>
      <c r="F45" s="12">
        <v>14</v>
      </c>
      <c r="G45" s="12">
        <f>Tabla513[[#This Row],[Homes ]]+Tabla513[[#This Row],[Mulleres ]]</f>
        <v>14</v>
      </c>
      <c r="I45" s="12">
        <v>12</v>
      </c>
      <c r="J45" s="12">
        <f>Tabla513[[#This Row],[Homes  ]]+Tabla513[[#This Row],[Mulleres  ]]</f>
        <v>12</v>
      </c>
      <c r="K45" s="12">
        <f>Tabla513[[#This Row],[Total PAS]]+Tabla513[[#This Row],[Total PDI]]+Tabla513[[#This Row],[Total Persoal investigador]]</f>
        <v>31</v>
      </c>
      <c r="M45" s="12" t="s">
        <v>55</v>
      </c>
      <c r="O45" s="12">
        <v>1</v>
      </c>
      <c r="P45" s="12">
        <f>SUM(Tabla6[[#This Row],[Homes]:[Mulleres]])</f>
        <v>1</v>
      </c>
      <c r="R45" s="12">
        <v>4</v>
      </c>
      <c r="S45" s="12">
        <f>Tabla6[[#This Row],[Homes ]]+Tabla6[[#This Row],[Mulleres ]]</f>
        <v>4</v>
      </c>
      <c r="U45" s="12">
        <v>2</v>
      </c>
      <c r="V45" s="12">
        <f>Tabla6[[#This Row],[Homes  ]]+Tabla6[[#This Row],[Mulleres  ]]</f>
        <v>2</v>
      </c>
      <c r="W45" s="12">
        <f>Tabla6[[#This Row],[Total PAS]]+Tabla6[[#This Row],[Total PDI]]+Tabla6[[#This Row],[Total Persoal investigador]]</f>
        <v>7</v>
      </c>
    </row>
    <row r="46" spans="1:23" x14ac:dyDescent="0.25">
      <c r="A46" s="12" t="s">
        <v>55</v>
      </c>
      <c r="C46" s="12">
        <v>1</v>
      </c>
      <c r="D46" s="12">
        <f>SUM(Tabla513[[#This Row],[Homes]:[Mulleres]])</f>
        <v>1</v>
      </c>
      <c r="F46" s="12">
        <v>4</v>
      </c>
      <c r="G46" s="12">
        <f>Tabla513[[#This Row],[Homes ]]+Tabla513[[#This Row],[Mulleres ]]</f>
        <v>4</v>
      </c>
      <c r="I46" s="12">
        <v>2</v>
      </c>
      <c r="J46" s="12">
        <f>Tabla513[[#This Row],[Homes  ]]+Tabla513[[#This Row],[Mulleres  ]]</f>
        <v>2</v>
      </c>
      <c r="K46" s="12">
        <f>Tabla513[[#This Row],[Total PAS]]+Tabla513[[#This Row],[Total PDI]]+Tabla513[[#This Row],[Total Persoal investigador]]</f>
        <v>7</v>
      </c>
      <c r="M46" s="12" t="s">
        <v>56</v>
      </c>
      <c r="O46" s="12">
        <v>4</v>
      </c>
      <c r="P46" s="12">
        <f>SUM(Tabla6[[#This Row],[Homes]:[Mulleres]])</f>
        <v>4</v>
      </c>
      <c r="S46" s="12">
        <f>Tabla6[[#This Row],[Homes ]]+Tabla6[[#This Row],[Mulleres ]]</f>
        <v>0</v>
      </c>
      <c r="V46" s="12">
        <f>Tabla6[[#This Row],[Homes  ]]+Tabla6[[#This Row],[Mulleres  ]]</f>
        <v>0</v>
      </c>
      <c r="W46" s="12">
        <f>Tabla6[[#This Row],[Total PAS]]+Tabla6[[#This Row],[Total PDI]]+Tabla6[[#This Row],[Total Persoal investigador]]</f>
        <v>4</v>
      </c>
    </row>
    <row r="47" spans="1:23" x14ac:dyDescent="0.25">
      <c r="A47" s="12" t="s">
        <v>56</v>
      </c>
      <c r="C47" s="12">
        <v>4</v>
      </c>
      <c r="D47" s="12">
        <f>SUM(Tabla513[[#This Row],[Homes]:[Mulleres]])</f>
        <v>4</v>
      </c>
      <c r="G47" s="12">
        <f>Tabla513[[#This Row],[Homes ]]+Tabla513[[#This Row],[Mulleres ]]</f>
        <v>0</v>
      </c>
      <c r="J47" s="12">
        <f>Tabla513[[#This Row],[Homes  ]]+Tabla513[[#This Row],[Mulleres  ]]</f>
        <v>0</v>
      </c>
      <c r="K47" s="12">
        <f>Tabla513[[#This Row],[Total PAS]]+Tabla513[[#This Row],[Total PDI]]+Tabla513[[#This Row],[Total Persoal investigador]]</f>
        <v>4</v>
      </c>
      <c r="M47" s="12" t="s">
        <v>57</v>
      </c>
      <c r="O47" s="12">
        <v>4</v>
      </c>
      <c r="P47" s="12">
        <f>SUM(Tabla6[[#This Row],[Homes]:[Mulleres]])</f>
        <v>4</v>
      </c>
      <c r="S47" s="12">
        <f>Tabla6[[#This Row],[Homes ]]+Tabla6[[#This Row],[Mulleres ]]</f>
        <v>0</v>
      </c>
      <c r="V47" s="12">
        <f>Tabla6[[#This Row],[Homes  ]]+Tabla6[[#This Row],[Mulleres  ]]</f>
        <v>0</v>
      </c>
      <c r="W47" s="12">
        <f>Tabla6[[#This Row],[Total PAS]]+Tabla6[[#This Row],[Total PDI]]+Tabla6[[#This Row],[Total Persoal investigador]]</f>
        <v>4</v>
      </c>
    </row>
    <row r="48" spans="1:23" x14ac:dyDescent="0.25">
      <c r="A48" s="12" t="s">
        <v>57</v>
      </c>
      <c r="C48" s="12">
        <v>10</v>
      </c>
      <c r="D48" s="12">
        <f>SUM(Tabla513[[#This Row],[Homes]:[Mulleres]])</f>
        <v>10</v>
      </c>
      <c r="G48" s="12">
        <f>Tabla513[[#This Row],[Homes ]]+Tabla513[[#This Row],[Mulleres ]]</f>
        <v>0</v>
      </c>
      <c r="J48" s="12">
        <f>Tabla513[[#This Row],[Homes  ]]+Tabla513[[#This Row],[Mulleres  ]]</f>
        <v>0</v>
      </c>
      <c r="K48" s="12">
        <f>Tabla513[[#This Row],[Total PAS]]+Tabla513[[#This Row],[Total PDI]]+Tabla513[[#This Row],[Total Persoal investigador]]</f>
        <v>10</v>
      </c>
      <c r="M48" s="12" t="s">
        <v>58</v>
      </c>
      <c r="P48" s="12">
        <f>SUM(Tabla6[[#This Row],[Homes]:[Mulleres]])</f>
        <v>0</v>
      </c>
      <c r="R48" s="12">
        <v>1</v>
      </c>
      <c r="S48" s="12">
        <f>Tabla6[[#This Row],[Homes ]]+Tabla6[[#This Row],[Mulleres ]]</f>
        <v>1</v>
      </c>
      <c r="V48" s="12">
        <f>Tabla6[[#This Row],[Homes  ]]+Tabla6[[#This Row],[Mulleres  ]]</f>
        <v>0</v>
      </c>
      <c r="W48" s="12">
        <f>Tabla6[[#This Row],[Total PAS]]+Tabla6[[#This Row],[Total PDI]]+Tabla6[[#This Row],[Total Persoal investigador]]</f>
        <v>1</v>
      </c>
    </row>
    <row r="49" spans="1:23" x14ac:dyDescent="0.25">
      <c r="A49" s="12" t="s">
        <v>58</v>
      </c>
      <c r="D49" s="12">
        <f>SUM(Tabla513[[#This Row],[Homes]:[Mulleres]])</f>
        <v>0</v>
      </c>
      <c r="F49" s="12">
        <v>1</v>
      </c>
      <c r="G49" s="12">
        <f>Tabla513[[#This Row],[Homes ]]+Tabla513[[#This Row],[Mulleres ]]</f>
        <v>1</v>
      </c>
      <c r="J49" s="12">
        <f>Tabla513[[#This Row],[Homes  ]]+Tabla513[[#This Row],[Mulleres  ]]</f>
        <v>0</v>
      </c>
      <c r="K49" s="12">
        <f>Tabla513[[#This Row],[Total PAS]]+Tabla513[[#This Row],[Total PDI]]+Tabla513[[#This Row],[Total Persoal investigador]]</f>
        <v>1</v>
      </c>
      <c r="M49" s="12" t="s">
        <v>59</v>
      </c>
      <c r="P49" s="12">
        <f>SUM(Tabla6[[#This Row],[Homes]:[Mulleres]])</f>
        <v>0</v>
      </c>
      <c r="S49" s="12">
        <f>Tabla6[[#This Row],[Homes ]]+Tabla6[[#This Row],[Mulleres ]]</f>
        <v>0</v>
      </c>
      <c r="U49" s="12">
        <v>1</v>
      </c>
      <c r="V49" s="12">
        <f>Tabla6[[#This Row],[Homes  ]]+Tabla6[[#This Row],[Mulleres  ]]</f>
        <v>1</v>
      </c>
      <c r="W49" s="12">
        <f>Tabla6[[#This Row],[Total PAS]]+Tabla6[[#This Row],[Total PDI]]+Tabla6[[#This Row],[Total Persoal investigador]]</f>
        <v>1</v>
      </c>
    </row>
    <row r="50" spans="1:23" x14ac:dyDescent="0.25">
      <c r="A50" s="12" t="s">
        <v>59</v>
      </c>
      <c r="D50" s="12">
        <f>SUM(Tabla513[[#This Row],[Homes]:[Mulleres]])</f>
        <v>0</v>
      </c>
      <c r="G50" s="12">
        <f>Tabla513[[#This Row],[Homes ]]+Tabla513[[#This Row],[Mulleres ]]</f>
        <v>0</v>
      </c>
      <c r="I50" s="12">
        <v>1</v>
      </c>
      <c r="J50" s="12">
        <f>Tabla513[[#This Row],[Homes  ]]+Tabla513[[#This Row],[Mulleres  ]]</f>
        <v>1</v>
      </c>
      <c r="K50" s="12">
        <f>Tabla513[[#This Row],[Total PAS]]+Tabla513[[#This Row],[Total PDI]]+Tabla513[[#This Row],[Total Persoal investigador]]</f>
        <v>1</v>
      </c>
      <c r="M50" s="12" t="s">
        <v>60</v>
      </c>
      <c r="O50" s="12">
        <v>1</v>
      </c>
      <c r="P50" s="12">
        <f>SUM(Tabla6[[#This Row],[Homes]:[Mulleres]])</f>
        <v>1</v>
      </c>
      <c r="S50" s="12">
        <f>Tabla6[[#This Row],[Homes ]]+Tabla6[[#This Row],[Mulleres ]]</f>
        <v>0</v>
      </c>
      <c r="V50" s="12">
        <f>Tabla6[[#This Row],[Homes  ]]+Tabla6[[#This Row],[Mulleres  ]]</f>
        <v>0</v>
      </c>
      <c r="W50" s="12">
        <f>Tabla6[[#This Row],[Total PAS]]+Tabla6[[#This Row],[Total PDI]]+Tabla6[[#This Row],[Total Persoal investigador]]</f>
        <v>1</v>
      </c>
    </row>
    <row r="51" spans="1:23" x14ac:dyDescent="0.25">
      <c r="A51" s="12" t="s">
        <v>60</v>
      </c>
      <c r="C51" s="12">
        <v>1</v>
      </c>
      <c r="D51" s="12">
        <f>SUM(Tabla513[[#This Row],[Homes]:[Mulleres]])</f>
        <v>1</v>
      </c>
      <c r="G51" s="12">
        <f>Tabla513[[#This Row],[Homes ]]+Tabla513[[#This Row],[Mulleres ]]</f>
        <v>0</v>
      </c>
      <c r="J51" s="12">
        <f>Tabla513[[#This Row],[Homes  ]]+Tabla513[[#This Row],[Mulleres  ]]</f>
        <v>0</v>
      </c>
      <c r="K51" s="12">
        <f>Tabla513[[#This Row],[Total PAS]]+Tabla513[[#This Row],[Total PDI]]+Tabla513[[#This Row],[Total Persoal investigador]]</f>
        <v>1</v>
      </c>
      <c r="M51" s="12" t="s">
        <v>61</v>
      </c>
      <c r="O51" s="12">
        <v>1</v>
      </c>
      <c r="P51" s="12">
        <f>SUM(Tabla6[[#This Row],[Homes]:[Mulleres]])</f>
        <v>1</v>
      </c>
      <c r="S51" s="12">
        <f>Tabla6[[#This Row],[Homes ]]+Tabla6[[#This Row],[Mulleres ]]</f>
        <v>0</v>
      </c>
      <c r="V51" s="12">
        <f>Tabla6[[#This Row],[Homes  ]]+Tabla6[[#This Row],[Mulleres  ]]</f>
        <v>0</v>
      </c>
      <c r="W51" s="12">
        <f>Tabla6[[#This Row],[Total PAS]]+Tabla6[[#This Row],[Total PDI]]+Tabla6[[#This Row],[Total Persoal investigador]]</f>
        <v>1</v>
      </c>
    </row>
    <row r="52" spans="1:23" x14ac:dyDescent="0.25">
      <c r="A52" s="12" t="s">
        <v>61</v>
      </c>
      <c r="C52" s="12">
        <v>3</v>
      </c>
      <c r="D52" s="12">
        <f>SUM(Tabla513[[#This Row],[Homes]:[Mulleres]])</f>
        <v>3</v>
      </c>
      <c r="G52" s="12">
        <f>Tabla513[[#This Row],[Homes ]]+Tabla513[[#This Row],[Mulleres ]]</f>
        <v>0</v>
      </c>
      <c r="J52" s="12">
        <f>Tabla513[[#This Row],[Homes  ]]+Tabla513[[#This Row],[Mulleres  ]]</f>
        <v>0</v>
      </c>
      <c r="K52" s="12">
        <f>Tabla513[[#This Row],[Total PAS]]+Tabla513[[#This Row],[Total PDI]]+Tabla513[[#This Row],[Total Persoal investigador]]</f>
        <v>3</v>
      </c>
      <c r="M52" s="12" t="s">
        <v>62</v>
      </c>
      <c r="N52" s="12">
        <v>4</v>
      </c>
      <c r="O52" s="12">
        <v>8</v>
      </c>
      <c r="P52" s="12">
        <f>SUM(Tabla6[[#This Row],[Homes]:[Mulleres]])</f>
        <v>12</v>
      </c>
      <c r="S52" s="12">
        <f>Tabla6[[#This Row],[Homes ]]+Tabla6[[#This Row],[Mulleres ]]</f>
        <v>0</v>
      </c>
      <c r="V52" s="12">
        <f>Tabla6[[#This Row],[Homes  ]]+Tabla6[[#This Row],[Mulleres  ]]</f>
        <v>0</v>
      </c>
      <c r="W52" s="12">
        <f>Tabla6[[#This Row],[Total PAS]]+Tabla6[[#This Row],[Total PDI]]+Tabla6[[#This Row],[Total Persoal investigador]]</f>
        <v>12</v>
      </c>
    </row>
    <row r="53" spans="1:23" x14ac:dyDescent="0.25">
      <c r="A53" s="12" t="s">
        <v>62</v>
      </c>
      <c r="B53" s="12">
        <v>4</v>
      </c>
      <c r="C53" s="12">
        <v>8</v>
      </c>
      <c r="D53" s="12">
        <f>SUM(Tabla513[[#This Row],[Homes]:[Mulleres]])</f>
        <v>12</v>
      </c>
      <c r="G53" s="12">
        <f>Tabla513[[#This Row],[Homes ]]+Tabla513[[#This Row],[Mulleres ]]</f>
        <v>0</v>
      </c>
      <c r="J53" s="12">
        <f>Tabla513[[#This Row],[Homes  ]]+Tabla513[[#This Row],[Mulleres  ]]</f>
        <v>0</v>
      </c>
      <c r="K53" s="12">
        <f>Tabla513[[#This Row],[Total PAS]]+Tabla513[[#This Row],[Total PDI]]+Tabla513[[#This Row],[Total Persoal investigador]]</f>
        <v>12</v>
      </c>
      <c r="M53" s="12" t="s">
        <v>9</v>
      </c>
      <c r="N53" s="12">
        <f>SUBTOTAL(109,N27:N52)</f>
        <v>119</v>
      </c>
      <c r="O53" s="12">
        <f>SUBTOTAL(109,O27:O52)</f>
        <v>290</v>
      </c>
      <c r="P53" s="12">
        <f>SUM(Tabla6[[#This Row],[Homes]:[Mulleres]])</f>
        <v>409</v>
      </c>
      <c r="Q53" s="12">
        <f>SUM(Q27:Q52)</f>
        <v>32</v>
      </c>
      <c r="R53" s="12">
        <f>SUM(R27:R52)</f>
        <v>44</v>
      </c>
      <c r="S53" s="12">
        <f>Tabla6[[#This Row],[Homes ]]+Tabla6[[#This Row],[Mulleres ]]</f>
        <v>76</v>
      </c>
      <c r="T53" s="12">
        <f>SUM(T27:T52)</f>
        <v>56</v>
      </c>
      <c r="U53" s="12">
        <f>SUM(U27:U52)</f>
        <v>32</v>
      </c>
      <c r="V53" s="12">
        <f>Tabla6[[#This Row],[Homes  ]]+Tabla6[[#This Row],[Mulleres  ]]</f>
        <v>88</v>
      </c>
      <c r="W53" s="12">
        <f>Tabla6[[#This Row],[Total PAS]]+Tabla6[[#This Row],[Total PDI]]+Tabla6[[#This Row],[Total Persoal investigador]]</f>
        <v>573</v>
      </c>
    </row>
    <row r="54" spans="1:23" x14ac:dyDescent="0.25">
      <c r="A54" s="12" t="s">
        <v>9</v>
      </c>
      <c r="B54" s="12">
        <f>SUBTOTAL(109,B27:B53)</f>
        <v>124</v>
      </c>
      <c r="C54" s="12">
        <f>SUBTOTAL(109,C27:C53)</f>
        <v>313</v>
      </c>
      <c r="D54" s="12">
        <f>SUM(Tabla513[[#This Row],[Homes]:[Mulleres]])</f>
        <v>437</v>
      </c>
      <c r="E54" s="12">
        <f>SUBTOTAL(109,E27:E53)</f>
        <v>37</v>
      </c>
      <c r="F54" s="12">
        <f>SUBTOTAL(109,F27:F53)</f>
        <v>47</v>
      </c>
      <c r="G54" s="12">
        <f>Tabla513[[#This Row],[Homes ]]+Tabla513[[#This Row],[Mulleres ]]</f>
        <v>84</v>
      </c>
      <c r="H54" s="12">
        <f>SUBTOTAL(109,H27:H53)</f>
        <v>61</v>
      </c>
      <c r="I54" s="12">
        <f>SUBTOTAL(109,I27:I53)</f>
        <v>33</v>
      </c>
      <c r="J54" s="12">
        <f>Tabla513[[#This Row],[Homes  ]]+Tabla513[[#This Row],[Mulleres  ]]</f>
        <v>94</v>
      </c>
      <c r="K54" s="12">
        <f>Tabla513[[#This Row],[Total PAS]]+Tabla513[[#This Row],[Total PDI]]+Tabla513[[#This Row],[Total Persoal investigador]]</f>
        <v>615</v>
      </c>
    </row>
    <row r="59" spans="1:23" x14ac:dyDescent="0.25">
      <c r="A59" s="12" t="s">
        <v>63</v>
      </c>
      <c r="B59" s="12" t="s">
        <v>6</v>
      </c>
      <c r="C59" s="12" t="s">
        <v>7</v>
      </c>
      <c r="D59" s="12" t="s">
        <v>8</v>
      </c>
      <c r="E59" s="12" t="s">
        <v>9</v>
      </c>
    </row>
    <row r="60" spans="1:23" x14ac:dyDescent="0.25">
      <c r="A60" s="12" t="s">
        <v>10</v>
      </c>
      <c r="B60" s="12" t="s">
        <v>33</v>
      </c>
      <c r="C60" s="18">
        <v>1</v>
      </c>
      <c r="D60" s="18"/>
      <c r="E60" s="18">
        <v>1</v>
      </c>
    </row>
    <row r="61" spans="1:23" x14ac:dyDescent="0.25">
      <c r="A61" s="12" t="s">
        <v>10</v>
      </c>
      <c r="B61" s="12" t="s">
        <v>11</v>
      </c>
      <c r="C61" s="18">
        <v>37.239130434782609</v>
      </c>
      <c r="D61" s="18">
        <v>23.457777777777778</v>
      </c>
      <c r="E61" s="18">
        <v>25.797047970479706</v>
      </c>
    </row>
    <row r="62" spans="1:23" x14ac:dyDescent="0.25">
      <c r="A62" s="12" t="s">
        <v>10</v>
      </c>
      <c r="B62" s="12" t="s">
        <v>12</v>
      </c>
      <c r="C62" s="18">
        <v>10.378048780487806</v>
      </c>
      <c r="D62" s="18">
        <v>22.215686274509803</v>
      </c>
      <c r="E62" s="18">
        <v>16.940217391304348</v>
      </c>
    </row>
    <row r="63" spans="1:23" x14ac:dyDescent="0.25">
      <c r="A63" s="12" t="s">
        <v>13</v>
      </c>
      <c r="B63" s="12" t="s">
        <v>11</v>
      </c>
      <c r="C63" s="18">
        <v>41.4</v>
      </c>
      <c r="D63" s="18">
        <v>21.352941176470587</v>
      </c>
      <c r="E63" s="18">
        <v>32.189189189189186</v>
      </c>
    </row>
    <row r="64" spans="1:23" x14ac:dyDescent="0.25">
      <c r="A64" s="12" t="s">
        <v>13</v>
      </c>
      <c r="B64" s="12" t="s">
        <v>12</v>
      </c>
      <c r="C64" s="18">
        <v>36.529411764705884</v>
      </c>
      <c r="D64" s="18">
        <v>28.5</v>
      </c>
      <c r="E64" s="18">
        <v>31.404255319148938</v>
      </c>
    </row>
    <row r="65" spans="1:5" x14ac:dyDescent="0.25">
      <c r="A65" s="12" t="s">
        <v>14</v>
      </c>
      <c r="B65" s="12" t="s">
        <v>12</v>
      </c>
      <c r="C65" s="18">
        <v>26.557377049180328</v>
      </c>
      <c r="D65" s="18">
        <v>29.969696969696969</v>
      </c>
      <c r="E65" s="18">
        <v>27.75531914893617</v>
      </c>
    </row>
    <row r="66" spans="1:5" x14ac:dyDescent="0.25">
      <c r="A66" s="12" t="s">
        <v>9</v>
      </c>
      <c r="C66" s="18">
        <v>24.819383259911895</v>
      </c>
      <c r="D66" s="18">
        <v>23.95823095823096</v>
      </c>
      <c r="E66" s="18">
        <v>24.266561514195583</v>
      </c>
    </row>
    <row r="68" spans="1:5" x14ac:dyDescent="0.25">
      <c r="A68" s="9" t="s">
        <v>28</v>
      </c>
    </row>
  </sheetData>
  <mergeCells count="8">
    <mergeCell ref="U1:X1"/>
    <mergeCell ref="A9:C9"/>
    <mergeCell ref="B25:D25"/>
    <mergeCell ref="E25:G25"/>
    <mergeCell ref="H25:J25"/>
    <mergeCell ref="N25:P25"/>
    <mergeCell ref="Q25:S25"/>
    <mergeCell ref="T25:V25"/>
  </mergeCells>
  <pageMargins left="0.7" right="0.7" top="0.75" bottom="0.75" header="0.3" footer="0.3"/>
  <pageSetup paperSize="9" orientation="portrait" r:id="rId1"/>
  <drawing r:id="rId2"/>
  <tableParts count="5">
    <tablePart r:id="rId3"/>
    <tablePart r:id="rId4"/>
    <tablePart r:id="rId5"/>
    <tablePart r:id="rId6"/>
    <tablePart r:id="rId7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598854-BEAD-484D-89A2-030E225F9B3E}">
  <dimension ref="A1:IV38"/>
  <sheetViews>
    <sheetView workbookViewId="0">
      <selection activeCell="K30" sqref="K30"/>
    </sheetView>
  </sheetViews>
  <sheetFormatPr baseColWidth="10" defaultRowHeight="15" x14ac:dyDescent="0.25"/>
  <cols>
    <col min="1" max="1" width="37.140625" customWidth="1"/>
    <col min="2" max="2" width="15.140625" customWidth="1"/>
    <col min="6" max="6" width="11.5703125" customWidth="1"/>
    <col min="9" max="9" width="12.140625" customWidth="1"/>
    <col min="10" max="10" width="26" customWidth="1"/>
  </cols>
  <sheetData>
    <row r="1" spans="1:256" s="6" customFormat="1" ht="57" customHeight="1" thickBot="1" x14ac:dyDescent="0.3">
      <c r="A1" s="1"/>
      <c r="B1" s="2"/>
      <c r="C1" s="2"/>
      <c r="D1" s="3"/>
      <c r="E1" s="4"/>
      <c r="F1" s="4"/>
      <c r="G1" s="2"/>
      <c r="H1" s="2"/>
      <c r="I1" s="2"/>
      <c r="J1" s="5" t="s">
        <v>0</v>
      </c>
      <c r="K1" s="5"/>
      <c r="L1" s="5"/>
      <c r="M1" s="5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7"/>
      <c r="DN1" s="7"/>
      <c r="DO1" s="7"/>
      <c r="DP1" s="7"/>
      <c r="DQ1" s="7"/>
      <c r="DR1" s="7"/>
      <c r="DS1" s="7"/>
      <c r="DT1" s="7"/>
      <c r="DU1" s="7"/>
      <c r="DV1" s="7"/>
      <c r="DW1" s="7"/>
      <c r="DX1" s="7"/>
      <c r="DY1" s="7"/>
      <c r="DZ1" s="7"/>
      <c r="EA1" s="7"/>
      <c r="EB1" s="7"/>
      <c r="EC1" s="7"/>
      <c r="ED1" s="7"/>
      <c r="EE1" s="7"/>
      <c r="EF1" s="7"/>
      <c r="EG1" s="7"/>
      <c r="EH1" s="7"/>
      <c r="EI1" s="7"/>
      <c r="EJ1" s="7"/>
      <c r="EK1" s="7"/>
      <c r="EL1" s="7"/>
      <c r="EM1" s="7"/>
      <c r="EN1" s="7"/>
      <c r="EO1" s="7"/>
      <c r="EP1" s="7"/>
      <c r="EQ1" s="7"/>
      <c r="ER1" s="7"/>
      <c r="ES1" s="7"/>
      <c r="ET1" s="7"/>
      <c r="EU1" s="7"/>
      <c r="EV1" s="7"/>
      <c r="EW1" s="7"/>
      <c r="EX1" s="7"/>
      <c r="EY1" s="7"/>
      <c r="EZ1" s="7"/>
      <c r="FA1" s="7"/>
      <c r="FB1" s="7"/>
      <c r="FC1" s="7"/>
      <c r="FD1" s="7"/>
      <c r="FE1" s="7"/>
      <c r="FF1" s="7"/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7"/>
      <c r="GK1" s="7"/>
      <c r="GL1" s="7"/>
      <c r="GM1" s="7"/>
      <c r="GN1" s="7"/>
      <c r="GO1" s="7"/>
      <c r="GP1" s="7"/>
      <c r="GQ1" s="7"/>
      <c r="GR1" s="7"/>
      <c r="GS1" s="7"/>
      <c r="GT1" s="7"/>
      <c r="GU1" s="7"/>
      <c r="GV1" s="7"/>
      <c r="GW1" s="7"/>
      <c r="GX1" s="7"/>
      <c r="GY1" s="7"/>
      <c r="GZ1" s="7"/>
      <c r="HA1" s="7"/>
      <c r="HB1" s="7"/>
      <c r="HC1" s="7"/>
      <c r="HD1" s="7"/>
      <c r="HE1" s="7"/>
      <c r="HF1" s="7"/>
      <c r="HG1" s="7"/>
      <c r="HH1" s="7"/>
      <c r="HI1" s="7"/>
      <c r="HJ1" s="7"/>
      <c r="HK1" s="7"/>
      <c r="HL1" s="7"/>
      <c r="HM1" s="7"/>
      <c r="HN1" s="7"/>
      <c r="HO1" s="7"/>
      <c r="HP1" s="7"/>
      <c r="HQ1" s="7"/>
      <c r="HR1" s="7"/>
      <c r="HS1" s="7"/>
      <c r="HT1" s="7"/>
      <c r="HU1" s="7"/>
      <c r="HV1" s="7"/>
      <c r="HW1" s="7"/>
      <c r="HX1" s="7"/>
      <c r="HY1" s="7"/>
      <c r="HZ1" s="7"/>
      <c r="IA1" s="7"/>
      <c r="IB1" s="7"/>
      <c r="IC1" s="7"/>
      <c r="ID1" s="7"/>
      <c r="IE1" s="7"/>
      <c r="IF1" s="7"/>
      <c r="IG1" s="7"/>
      <c r="IH1" s="7"/>
      <c r="II1" s="7"/>
      <c r="IJ1" s="7"/>
      <c r="IK1" s="7"/>
      <c r="IL1" s="7"/>
      <c r="IM1" s="7"/>
      <c r="IN1" s="7"/>
      <c r="IO1" s="7"/>
      <c r="IP1" s="7"/>
      <c r="IQ1" s="7"/>
      <c r="IR1" s="7"/>
      <c r="IS1" s="7"/>
      <c r="IT1" s="7"/>
      <c r="IU1" s="7"/>
      <c r="IV1" s="7"/>
    </row>
    <row r="3" spans="1:256" x14ac:dyDescent="0.25">
      <c r="A3" t="s">
        <v>1</v>
      </c>
    </row>
    <row r="4" spans="1:256" x14ac:dyDescent="0.25">
      <c r="A4" t="s">
        <v>2</v>
      </c>
    </row>
    <row r="5" spans="1:256" x14ac:dyDescent="0.25">
      <c r="A5" t="s">
        <v>3</v>
      </c>
    </row>
    <row r="6" spans="1:256" x14ac:dyDescent="0.25">
      <c r="A6" t="s">
        <v>4</v>
      </c>
    </row>
    <row r="11" spans="1:256" x14ac:dyDescent="0.25">
      <c r="A11" t="s">
        <v>5</v>
      </c>
      <c r="B11" t="s">
        <v>6</v>
      </c>
      <c r="C11" t="s">
        <v>7</v>
      </c>
      <c r="D11" t="s">
        <v>8</v>
      </c>
      <c r="E11" t="s">
        <v>9</v>
      </c>
    </row>
    <row r="12" spans="1:256" x14ac:dyDescent="0.25">
      <c r="A12" t="s">
        <v>10</v>
      </c>
      <c r="B12" t="s">
        <v>11</v>
      </c>
      <c r="D12">
        <v>5</v>
      </c>
      <c r="E12">
        <f>SUM(Tabla19[[#This Row],[Homes]:[Mulleres]])</f>
        <v>5</v>
      </c>
    </row>
    <row r="13" spans="1:256" x14ac:dyDescent="0.25">
      <c r="A13" t="s">
        <v>10</v>
      </c>
      <c r="B13" t="s">
        <v>12</v>
      </c>
      <c r="C13">
        <v>6</v>
      </c>
      <c r="D13">
        <v>1</v>
      </c>
      <c r="E13">
        <f>SUM(Tabla19[[#This Row],[Homes]:[Mulleres]])</f>
        <v>7</v>
      </c>
    </row>
    <row r="14" spans="1:256" x14ac:dyDescent="0.25">
      <c r="A14" t="s">
        <v>13</v>
      </c>
      <c r="B14" t="s">
        <v>11</v>
      </c>
      <c r="C14">
        <v>8</v>
      </c>
      <c r="D14">
        <v>1</v>
      </c>
      <c r="E14">
        <f>SUM(Tabla19[[#This Row],[Homes]:[Mulleres]])</f>
        <v>9</v>
      </c>
    </row>
    <row r="15" spans="1:256" x14ac:dyDescent="0.25">
      <c r="A15" t="s">
        <v>13</v>
      </c>
      <c r="B15" t="s">
        <v>12</v>
      </c>
      <c r="C15">
        <v>14</v>
      </c>
      <c r="D15">
        <v>16</v>
      </c>
      <c r="E15">
        <f>SUM(Tabla19[[#This Row],[Homes]:[Mulleres]])</f>
        <v>30</v>
      </c>
    </row>
    <row r="16" spans="1:256" x14ac:dyDescent="0.25">
      <c r="A16" t="s">
        <v>14</v>
      </c>
      <c r="B16" t="s">
        <v>12</v>
      </c>
      <c r="C16">
        <v>31</v>
      </c>
      <c r="D16">
        <v>13</v>
      </c>
      <c r="E16">
        <f>SUM(Tabla19[[#This Row],[Homes]:[Mulleres]])</f>
        <v>44</v>
      </c>
    </row>
    <row r="17" spans="1:11" x14ac:dyDescent="0.25">
      <c r="A17" t="s">
        <v>9</v>
      </c>
      <c r="C17">
        <f>SUBTOTAL(109,C12:C16)</f>
        <v>59</v>
      </c>
      <c r="D17">
        <f>SUBTOTAL(109,D12:D16)</f>
        <v>36</v>
      </c>
      <c r="E17">
        <f>SUM(Tabla19[[#This Row],[Homes]:[Mulleres]])</f>
        <v>95</v>
      </c>
    </row>
    <row r="20" spans="1:11" x14ac:dyDescent="0.25">
      <c r="A20" t="s">
        <v>15</v>
      </c>
      <c r="B20" t="s">
        <v>7</v>
      </c>
      <c r="C20" t="s">
        <v>8</v>
      </c>
      <c r="D20" t="s">
        <v>16</v>
      </c>
      <c r="E20" t="s">
        <v>17</v>
      </c>
      <c r="F20" t="s">
        <v>18</v>
      </c>
      <c r="G20" t="s">
        <v>19</v>
      </c>
      <c r="H20" t="s">
        <v>20</v>
      </c>
      <c r="I20" t="s">
        <v>21</v>
      </c>
      <c r="J20" t="s">
        <v>22</v>
      </c>
      <c r="K20" t="s">
        <v>9</v>
      </c>
    </row>
    <row r="21" spans="1:11" x14ac:dyDescent="0.25">
      <c r="A21" t="s">
        <v>23</v>
      </c>
      <c r="B21">
        <v>1</v>
      </c>
      <c r="C21">
        <v>2</v>
      </c>
      <c r="D21">
        <f>SUM(Tabla18[[#This Row],[Homes]:[Mulleres]])</f>
        <v>3</v>
      </c>
      <c r="E21">
        <v>1</v>
      </c>
      <c r="F21">
        <v>1</v>
      </c>
      <c r="G21">
        <v>2</v>
      </c>
      <c r="K21">
        <f>Tabla18[[#This Row],[Total PAS]]+Tabla18[[#This Row],[Total PDI]]+Tabla18[[#This Row],[Total Persoal investigador]]</f>
        <v>5</v>
      </c>
    </row>
    <row r="22" spans="1:11" x14ac:dyDescent="0.25">
      <c r="A22" t="s">
        <v>24</v>
      </c>
      <c r="D22">
        <f>SUM(Tabla18[[#This Row],[Homes]:[Mulleres]])</f>
        <v>0</v>
      </c>
      <c r="H22">
        <v>2</v>
      </c>
      <c r="J22">
        <v>2</v>
      </c>
      <c r="K22">
        <f>Tabla18[[#This Row],[Total PAS]]+Tabla18[[#This Row],[Total PDI]]+Tabla18[[#This Row],[Total Persoal investigador]]</f>
        <v>2</v>
      </c>
    </row>
    <row r="23" spans="1:11" x14ac:dyDescent="0.25">
      <c r="A23" t="s">
        <v>25</v>
      </c>
      <c r="C23">
        <v>4</v>
      </c>
      <c r="D23">
        <f>SUM(Tabla18[[#This Row],[Homes]:[Mulleres]])</f>
        <v>4</v>
      </c>
      <c r="F23">
        <v>16</v>
      </c>
      <c r="G23">
        <v>16</v>
      </c>
      <c r="I23">
        <v>13</v>
      </c>
      <c r="J23">
        <v>13</v>
      </c>
      <c r="K23">
        <f>Tabla18[[#This Row],[Total PAS]]+Tabla18[[#This Row],[Total PDI]]+Tabla18[[#This Row],[Total Persoal investigador]]</f>
        <v>33</v>
      </c>
    </row>
    <row r="24" spans="1:11" x14ac:dyDescent="0.25">
      <c r="A24" t="s">
        <v>26</v>
      </c>
      <c r="B24">
        <v>5</v>
      </c>
      <c r="D24">
        <f>SUM(Tabla18[[#This Row],[Homes]:[Mulleres]])</f>
        <v>5</v>
      </c>
      <c r="E24">
        <v>21</v>
      </c>
      <c r="G24">
        <v>21</v>
      </c>
      <c r="H24">
        <v>29</v>
      </c>
      <c r="J24">
        <v>29</v>
      </c>
      <c r="K24">
        <f>Tabla18[[#This Row],[Total PAS]]+Tabla18[[#This Row],[Total PDI]]+Tabla18[[#This Row],[Total Persoal investigador]]</f>
        <v>55</v>
      </c>
    </row>
    <row r="25" spans="1:11" x14ac:dyDescent="0.25">
      <c r="A25" t="s">
        <v>9</v>
      </c>
      <c r="B25">
        <f>SUBTOTAL(109,B21:B24)</f>
        <v>6</v>
      </c>
      <c r="C25">
        <f t="shared" ref="C25:J25" si="0">SUBTOTAL(109,C21:C24)</f>
        <v>6</v>
      </c>
      <c r="D25">
        <f>SUM(Tabla18[[#This Row],[Homes]:[Mulleres]])</f>
        <v>12</v>
      </c>
      <c r="E25">
        <f t="shared" si="0"/>
        <v>22</v>
      </c>
      <c r="F25">
        <f t="shared" si="0"/>
        <v>17</v>
      </c>
      <c r="G25">
        <f t="shared" si="0"/>
        <v>39</v>
      </c>
      <c r="H25">
        <f t="shared" si="0"/>
        <v>31</v>
      </c>
      <c r="I25">
        <f t="shared" si="0"/>
        <v>13</v>
      </c>
      <c r="J25">
        <f t="shared" si="0"/>
        <v>44</v>
      </c>
      <c r="K25">
        <f>Tabla18[[#This Row],[Total PAS]]+Tabla18[[#This Row],[Total PDI]]+Tabla18[[#This Row],[Total Persoal investigador]]</f>
        <v>95</v>
      </c>
    </row>
    <row r="30" spans="1:11" x14ac:dyDescent="0.25">
      <c r="A30" t="s">
        <v>27</v>
      </c>
      <c r="B30" t="s">
        <v>6</v>
      </c>
      <c r="C30" t="s">
        <v>7</v>
      </c>
      <c r="D30" t="s">
        <v>8</v>
      </c>
      <c r="E30" t="s">
        <v>9</v>
      </c>
    </row>
    <row r="31" spans="1:11" x14ac:dyDescent="0.25">
      <c r="A31" t="s">
        <v>10</v>
      </c>
      <c r="B31" t="s">
        <v>11</v>
      </c>
      <c r="C31" s="8"/>
      <c r="D31" s="8">
        <v>62.8</v>
      </c>
      <c r="E31" s="8">
        <v>62.8</v>
      </c>
    </row>
    <row r="32" spans="1:11" x14ac:dyDescent="0.25">
      <c r="A32" t="s">
        <v>10</v>
      </c>
      <c r="B32" t="s">
        <v>12</v>
      </c>
      <c r="C32" s="8">
        <v>18</v>
      </c>
      <c r="D32" s="8">
        <v>20</v>
      </c>
      <c r="E32" s="8">
        <v>18.285714285714285</v>
      </c>
    </row>
    <row r="33" spans="1:5" x14ac:dyDescent="0.25">
      <c r="A33" t="s">
        <v>13</v>
      </c>
      <c r="B33" t="s">
        <v>11</v>
      </c>
      <c r="C33" s="8">
        <v>65</v>
      </c>
      <c r="D33" s="8">
        <v>80</v>
      </c>
      <c r="E33" s="8">
        <v>66.666666666666671</v>
      </c>
    </row>
    <row r="34" spans="1:5" x14ac:dyDescent="0.25">
      <c r="A34" t="s">
        <v>13</v>
      </c>
      <c r="B34" t="s">
        <v>12</v>
      </c>
      <c r="C34" s="8">
        <v>28.142857142857142</v>
      </c>
      <c r="D34" s="8">
        <v>35.8125</v>
      </c>
      <c r="E34" s="8">
        <v>32.233333333333334</v>
      </c>
    </row>
    <row r="35" spans="1:5" x14ac:dyDescent="0.25">
      <c r="A35" t="s">
        <v>14</v>
      </c>
      <c r="B35" t="s">
        <v>12</v>
      </c>
      <c r="C35" s="8">
        <v>26.516129032258064</v>
      </c>
      <c r="D35" s="8">
        <v>50</v>
      </c>
      <c r="E35" s="8">
        <v>33.454545454545453</v>
      </c>
    </row>
    <row r="36" spans="1:5" x14ac:dyDescent="0.25">
      <c r="A36" t="s">
        <v>9</v>
      </c>
      <c r="C36" s="8">
        <v>31.254237288135592</v>
      </c>
      <c r="D36" s="8">
        <v>45.472222222222221</v>
      </c>
      <c r="E36" s="8">
        <v>36.642105263157895</v>
      </c>
    </row>
    <row r="38" spans="1:5" x14ac:dyDescent="0.25">
      <c r="A38" s="9" t="s">
        <v>28</v>
      </c>
    </row>
  </sheetData>
  <mergeCells count="1">
    <mergeCell ref="J1:M1"/>
  </mergeCells>
  <pageMargins left="0.7" right="0.7" top="0.75" bottom="0.75" header="0.3" footer="0.3"/>
  <drawing r:id="rId1"/>
  <tableParts count="3">
    <tablePart r:id="rId2"/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2022_IT_indicador</vt:lpstr>
      <vt:lpstr>2022_Licenzas_indicador</vt:lpstr>
      <vt:lpstr>2022_Absentimos_Indicador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Mónica Zas Varela</dc:creator>
  <cp:lastModifiedBy>Mónica Zas Varela</cp:lastModifiedBy>
  <dcterms:created xsi:type="dcterms:W3CDTF">2023-07-13T11:25:26Z</dcterms:created>
  <dcterms:modified xsi:type="dcterms:W3CDTF">2023-07-13T11:27:02Z</dcterms:modified>
</cp:coreProperties>
</file>