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gasto\"/>
    </mc:Choice>
  </mc:AlternateContent>
  <xr:revisionPtr revIDLastSave="0" documentId="13_ncr:1_{02000988-8DF1-403D-BF81-730A4C40253A}" xr6:coauthVersionLast="47" xr6:coauthVersionMax="47" xr10:uidLastSave="{00000000-0000-0000-0000-000000000000}"/>
  <bookViews>
    <workbookView xWindow="28680" yWindow="-120" windowWidth="29040" windowHeight="15840" activeTab="1" xr2:uid="{9C501A15-2213-4202-BF4F-258549E53988}"/>
  </bookViews>
  <sheets>
    <sheet name="2019_Retribucións_tipo persoal" sheetId="1" r:id="rId1"/>
    <sheet name="2019_Ret_goberno_xeren_cargos" sheetId="2" r:id="rId2"/>
  </sheets>
  <externalReferences>
    <externalReference r:id="rId3"/>
  </externalReference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2" l="1"/>
  <c r="E22" i="2"/>
  <c r="D22" i="2"/>
  <c r="E18" i="2"/>
  <c r="D18" i="2"/>
  <c r="E14" i="2"/>
  <c r="D14" i="2"/>
  <c r="E10" i="2"/>
  <c r="D10" i="2"/>
  <c r="I63" i="1"/>
  <c r="H63" i="1"/>
  <c r="G63" i="1"/>
  <c r="F63" i="1"/>
  <c r="D63" i="1"/>
  <c r="E62" i="1"/>
  <c r="J62" i="1" s="1"/>
  <c r="K62" i="1" s="1"/>
  <c r="B62" i="1"/>
  <c r="E61" i="1"/>
  <c r="J61" i="1" s="1"/>
  <c r="K61" i="1" s="1"/>
  <c r="B61" i="1"/>
  <c r="E60" i="1"/>
  <c r="J60" i="1" s="1"/>
  <c r="K60" i="1" s="1"/>
  <c r="B60" i="1"/>
  <c r="E59" i="1"/>
  <c r="J59" i="1" s="1"/>
  <c r="K59" i="1" s="1"/>
  <c r="B59" i="1"/>
  <c r="E58" i="1"/>
  <c r="J58" i="1" s="1"/>
  <c r="K58" i="1" s="1"/>
  <c r="B58" i="1"/>
  <c r="E57" i="1"/>
  <c r="J57" i="1" s="1"/>
  <c r="K57" i="1" s="1"/>
  <c r="B57" i="1"/>
  <c r="E56" i="1"/>
  <c r="J56" i="1" s="1"/>
  <c r="K56" i="1" s="1"/>
  <c r="B56" i="1"/>
  <c r="E55" i="1"/>
  <c r="J55" i="1" s="1"/>
  <c r="K55" i="1" s="1"/>
  <c r="B55" i="1"/>
  <c r="E54" i="1"/>
  <c r="J54" i="1" s="1"/>
  <c r="K54" i="1" s="1"/>
  <c r="B54" i="1"/>
  <c r="E53" i="1"/>
  <c r="J53" i="1" s="1"/>
  <c r="K53" i="1" s="1"/>
  <c r="B53" i="1"/>
  <c r="E52" i="1"/>
  <c r="J52" i="1" s="1"/>
  <c r="K52" i="1" s="1"/>
  <c r="B52" i="1"/>
  <c r="E51" i="1"/>
  <c r="J51" i="1" s="1"/>
  <c r="K51" i="1" s="1"/>
  <c r="B51" i="1"/>
  <c r="E50" i="1"/>
  <c r="J50" i="1" s="1"/>
  <c r="K50" i="1" s="1"/>
  <c r="B50" i="1"/>
  <c r="E49" i="1"/>
  <c r="J49" i="1" s="1"/>
  <c r="K49" i="1" s="1"/>
  <c r="B49" i="1"/>
  <c r="E48" i="1"/>
  <c r="J48" i="1" s="1"/>
  <c r="K48" i="1" s="1"/>
  <c r="B48" i="1"/>
  <c r="E47" i="1"/>
  <c r="J47" i="1" s="1"/>
  <c r="K47" i="1" s="1"/>
  <c r="B47" i="1"/>
  <c r="E46" i="1"/>
  <c r="J46" i="1" s="1"/>
  <c r="K46" i="1" s="1"/>
  <c r="B46" i="1"/>
  <c r="E45" i="1"/>
  <c r="J45" i="1" s="1"/>
  <c r="K45" i="1" s="1"/>
  <c r="B45" i="1"/>
  <c r="E44" i="1"/>
  <c r="J44" i="1" s="1"/>
  <c r="K44" i="1" s="1"/>
  <c r="B44" i="1"/>
  <c r="E43" i="1"/>
  <c r="J43" i="1" s="1"/>
  <c r="K43" i="1" s="1"/>
  <c r="B43" i="1"/>
  <c r="E42" i="1"/>
  <c r="J42" i="1" s="1"/>
  <c r="K42" i="1" s="1"/>
  <c r="B42" i="1"/>
  <c r="E41" i="1"/>
  <c r="J41" i="1" s="1"/>
  <c r="K41" i="1" s="1"/>
  <c r="B41" i="1"/>
  <c r="E40" i="1"/>
  <c r="J40" i="1" s="1"/>
  <c r="K40" i="1" s="1"/>
  <c r="B40" i="1"/>
  <c r="E39" i="1"/>
  <c r="J39" i="1" s="1"/>
  <c r="K39" i="1" s="1"/>
  <c r="B39" i="1"/>
  <c r="E38" i="1"/>
  <c r="J38" i="1" s="1"/>
  <c r="K38" i="1" s="1"/>
  <c r="B38" i="1"/>
  <c r="E37" i="1"/>
  <c r="J37" i="1" s="1"/>
  <c r="K37" i="1" s="1"/>
  <c r="B37" i="1"/>
  <c r="E36" i="1"/>
  <c r="J36" i="1" s="1"/>
  <c r="K36" i="1" s="1"/>
  <c r="B36" i="1"/>
  <c r="E35" i="1"/>
  <c r="J35" i="1" s="1"/>
  <c r="K35" i="1" s="1"/>
  <c r="B35" i="1"/>
  <c r="E34" i="1"/>
  <c r="J34" i="1" s="1"/>
  <c r="K34" i="1" s="1"/>
  <c r="B34" i="1"/>
  <c r="E33" i="1"/>
  <c r="J33" i="1" s="1"/>
  <c r="K33" i="1" s="1"/>
  <c r="B33" i="1"/>
  <c r="E32" i="1"/>
  <c r="J32" i="1" s="1"/>
  <c r="K32" i="1" s="1"/>
  <c r="B32" i="1"/>
  <c r="E31" i="1"/>
  <c r="J31" i="1" s="1"/>
  <c r="K31" i="1" s="1"/>
  <c r="B31" i="1"/>
  <c r="E30" i="1"/>
  <c r="J30" i="1" s="1"/>
  <c r="K30" i="1" s="1"/>
  <c r="B30" i="1"/>
  <c r="E29" i="1"/>
  <c r="J29" i="1" s="1"/>
  <c r="K29" i="1" s="1"/>
  <c r="B29" i="1"/>
  <c r="E28" i="1"/>
  <c r="J28" i="1" s="1"/>
  <c r="K28" i="1" s="1"/>
  <c r="B28" i="1"/>
  <c r="E27" i="1"/>
  <c r="J27" i="1" s="1"/>
  <c r="K27" i="1" s="1"/>
  <c r="B27" i="1"/>
  <c r="E26" i="1"/>
  <c r="J26" i="1" s="1"/>
  <c r="B26" i="1"/>
  <c r="D15" i="1"/>
  <c r="D14" i="1"/>
  <c r="D13" i="1"/>
  <c r="D12" i="1"/>
  <c r="D11" i="1"/>
  <c r="J63" i="1" l="1"/>
  <c r="K26" i="1"/>
  <c r="K63" i="1" s="1"/>
  <c r="E63" i="1"/>
</calcChain>
</file>

<file path=xl/sharedStrings.xml><?xml version="1.0" encoding="utf-8"?>
<sst xmlns="http://schemas.openxmlformats.org/spreadsheetml/2006/main" count="105" uniqueCount="77">
  <si>
    <t>Unidade de Análises e Programas</t>
  </si>
  <si>
    <t>Retribucións por tipo de persoal</t>
  </si>
  <si>
    <t>Fonte: Servizo de retribucións e seguros sociais</t>
  </si>
  <si>
    <t>Datos a 31/12/2019</t>
  </si>
  <si>
    <t>Data de publicación: xuño 2022</t>
  </si>
  <si>
    <t>Tipo de persoal</t>
  </si>
  <si>
    <t>Custo total</t>
  </si>
  <si>
    <t>% sobre custo total do persoal</t>
  </si>
  <si>
    <t>% sobre orzamento total*</t>
  </si>
  <si>
    <t>PAS</t>
  </si>
  <si>
    <t>PDI</t>
  </si>
  <si>
    <t>Persoal investigador</t>
  </si>
  <si>
    <t>Outros gastos</t>
  </si>
  <si>
    <t>Total</t>
  </si>
  <si>
    <t>*Orzamento total (169.720.733,30€) = obrigas recoñecidas</t>
  </si>
  <si>
    <t>CONVENIO</t>
  </si>
  <si>
    <t>TIPO_PERSOAL</t>
  </si>
  <si>
    <t>N_CONVENIO</t>
  </si>
  <si>
    <t>TOTAL_DEVENGOS (A)</t>
  </si>
  <si>
    <t>PAGO DELEGADO (B)</t>
  </si>
  <si>
    <t>PAGODELEGADO60</t>
  </si>
  <si>
    <t>PAGODELEGADO75</t>
  </si>
  <si>
    <t>PREST_ACC ( C )</t>
  </si>
  <si>
    <t>COSTE_SS_EMP ( D )</t>
  </si>
  <si>
    <t>COSTE SS.SOCIAL  
( E ) = ( D - B - C)</t>
  </si>
  <si>
    <t>COSTE TOTAL
( A + E )</t>
  </si>
  <si>
    <t>FUNCIONARIO/A PAS</t>
  </si>
  <si>
    <t>FUNCIONARIO/A INTERINO/A PAS</t>
  </si>
  <si>
    <t>FUNCIONARIO/A EVENTUAL PAS</t>
  </si>
  <si>
    <t>FUNCIONARIO/A PDI</t>
  </si>
  <si>
    <t>FUNCIONARIO/A INTERINO/A PDI</t>
  </si>
  <si>
    <t>LABORAL PAS FIXO/A</t>
  </si>
  <si>
    <t>LABORAL PAS CONTRATADO/A</t>
  </si>
  <si>
    <t>LABORAL PAS CONTRATADO/A SENTENZA CON 2 PAGAS EXTRAS</t>
  </si>
  <si>
    <t>PERSOAL TECNICO DE PROGRAMAS CON FINANCIACION EUROPEA</t>
  </si>
  <si>
    <t>PERSOAL TECNICO DE PROGRAMAS CON FINANCIACION ESTATAL</t>
  </si>
  <si>
    <t>PERSOAL TECNICO DE PROGRAMAS CON FINANCIACION DE ADMINISTRACION LOCAL</t>
  </si>
  <si>
    <t>LECTOR/A DE IDIOMA ESTRANXEIRO</t>
  </si>
  <si>
    <t>LABORAL PDI CONTRATADO/A con  extra</t>
  </si>
  <si>
    <t>LABORAL PDI CONTRATADO/A sin  extra</t>
  </si>
  <si>
    <t>LABORAL PDI VISITANTE con  extra</t>
  </si>
  <si>
    <t>PERSOAL INVESTIGADOR E/OU TECNICO CON FINANCIACION ESTATAL</t>
  </si>
  <si>
    <t>PERSOAL INVESTIGADOR E/OU TECNICO CON FINANCIACION XUNTA DE GALICIA</t>
  </si>
  <si>
    <t>LABORAL PDI FIJO/A</t>
  </si>
  <si>
    <t>PERSOAL COLABORADOR  PROGR. E/O SUBVENC.</t>
  </si>
  <si>
    <t>PERSOAL COLABORADOR  PROGR. E/O SUBVENC. - EUROPEA</t>
  </si>
  <si>
    <t>PERSOAL COLABORADOR  PROGR. E/O SUBVENC. - ESTATAL</t>
  </si>
  <si>
    <t>PERSOAL COLABORADOR  PROGR. E/O SUBVENC. - XUNTA DE GALICIA</t>
  </si>
  <si>
    <t>PERSOAL COLABORADOR  PROGR. E/O SUBVENC. - UVIGO</t>
  </si>
  <si>
    <t>PERSOAL COLABORADOR  PROGR. E/O SUBVENC. -  EMPRESAS NAC/INT</t>
  </si>
  <si>
    <t>PERSOAL COLABORADOR  PROGR. E/O SUBVENC. -  ADMINISTRACION LOCAL</t>
  </si>
  <si>
    <t>PERSOAL COLABORADOR  PROGR. E/O SUBVENC. - FUNDACION NAC/INTER</t>
  </si>
  <si>
    <t>PERSOAL COLABORADOR  PROGR. E/O SUBVENC. - ORG. NON EUROPEA</t>
  </si>
  <si>
    <t>PERSOAL INVESTIGADOR PROPIO - UNIV. VIGO</t>
  </si>
  <si>
    <t>PERSOAL TECNICO  PROGRAMAS / SUBVENCIONS CON FINANCIACION ESTATAL</t>
  </si>
  <si>
    <t>PERSOAL TECNICO  PROGRAMAS / SUBVENCIONS CON FINANCIACION XUNTA DE GALICIA</t>
  </si>
  <si>
    <t>BOLSEIROS PROGRAMAS DE FORMACION-PRACTICAS ACADEMICAS EXTERNAS</t>
  </si>
  <si>
    <t>OUTRAS PRESTACIONS SOCIAIS</t>
  </si>
  <si>
    <t>INCIDENCIAS DE NÓMINA</t>
  </si>
  <si>
    <t>INDEMNIZACION POR XUBILACION VOLUNTARIA</t>
  </si>
  <si>
    <t>PERSOAL ADSCRITO DOUTROS ORGANISMOS</t>
  </si>
  <si>
    <t>PERSOAL INVESTIGADOR HONORÍFICO</t>
  </si>
  <si>
    <t>ALTOS CARGOS</t>
  </si>
  <si>
    <t>TOTAL</t>
  </si>
  <si>
    <t>Gasto de equipo de goberno, equipo xerencial e cargos académicos</t>
  </si>
  <si>
    <t>Fonte: Servizo de retribucións e seguros sociais; Contas anuais UVigo</t>
  </si>
  <si>
    <t>Retribucións Persoal investigador</t>
  </si>
  <si>
    <t>Gastos totais de persoal</t>
  </si>
  <si>
    <t>Orzamento total* Uvigo</t>
  </si>
  <si>
    <t>% Gastos totais persoal</t>
  </si>
  <si>
    <t>% Orzamento total*</t>
  </si>
  <si>
    <t>Retribucións PDI</t>
  </si>
  <si>
    <t>Retribucións PAS</t>
  </si>
  <si>
    <t>Retribucións Equipo de Goberno</t>
  </si>
  <si>
    <t>Retribucións Equipo Xerencial</t>
  </si>
  <si>
    <t>Comp. Retr. por cargo académico</t>
  </si>
  <si>
    <t>* Orzamento total = Obrigas recoñecidas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</si>
</sst>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0"/>
      </right>
      <top style="thin">
        <color theme="0"/>
      </top>
      <bottom style="thin">
        <color theme="8" tint="0.399975585192419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1" xfId="2" applyFont="1" applyBorder="1" applyAlignment="1">
      <alignment vertical="center" wrapText="1"/>
    </xf>
    <xf numFmtId="0" fontId="3" fillId="0" borderId="1" xfId="2" applyBorder="1"/>
    <xf numFmtId="0" fontId="0" fillId="0" borderId="1" xfId="0" applyBorder="1"/>
    <xf numFmtId="0" fontId="5" fillId="0" borderId="1" xfId="2" applyFont="1" applyBorder="1" applyAlignment="1">
      <alignment horizontal="center" vertical="center" wrapText="1"/>
    </xf>
    <xf numFmtId="164" fontId="0" fillId="0" borderId="0" xfId="0" applyNumberFormat="1"/>
    <xf numFmtId="10" fontId="0" fillId="0" borderId="0" xfId="1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164" fontId="7" fillId="0" borderId="6" xfId="0" applyNumberFormat="1" applyFont="1" applyBorder="1"/>
    <xf numFmtId="164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164" fontId="7" fillId="0" borderId="9" xfId="0" applyNumberFormat="1" applyFont="1" applyBorder="1"/>
    <xf numFmtId="164" fontId="7" fillId="0" borderId="10" xfId="0" applyNumberFormat="1" applyFont="1" applyBorder="1"/>
    <xf numFmtId="0" fontId="7" fillId="0" borderId="1" xfId="0" applyFont="1" applyBorder="1"/>
    <xf numFmtId="0" fontId="6" fillId="0" borderId="1" xfId="0" applyFont="1" applyBorder="1" applyAlignment="1">
      <alignment horizontal="right"/>
    </xf>
    <xf numFmtId="164" fontId="0" fillId="0" borderId="1" xfId="0" applyNumberFormat="1" applyBorder="1"/>
    <xf numFmtId="164" fontId="6" fillId="0" borderId="1" xfId="0" applyNumberFormat="1" applyFont="1" applyBorder="1"/>
    <xf numFmtId="164" fontId="6" fillId="0" borderId="11" xfId="0" applyNumberFormat="1" applyFont="1" applyBorder="1"/>
    <xf numFmtId="0" fontId="8" fillId="0" borderId="1" xfId="2" applyFont="1" applyBorder="1" applyAlignment="1">
      <alignment vertical="center" wrapText="1"/>
    </xf>
    <xf numFmtId="0" fontId="1" fillId="0" borderId="0" xfId="0" applyFont="1"/>
    <xf numFmtId="0" fontId="2" fillId="3" borderId="13" xfId="0" applyFont="1" applyFill="1" applyBorder="1"/>
    <xf numFmtId="0" fontId="2" fillId="3" borderId="14" xfId="0" applyFont="1" applyFill="1" applyBorder="1"/>
    <xf numFmtId="164" fontId="1" fillId="4" borderId="15" xfId="0" applyNumberFormat="1" applyFont="1" applyFill="1" applyBorder="1"/>
    <xf numFmtId="10" fontId="0" fillId="4" borderId="15" xfId="0" applyNumberFormat="1" applyFill="1" applyBorder="1"/>
    <xf numFmtId="10" fontId="0" fillId="4" borderId="16" xfId="0" applyNumberForma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164" fontId="0" fillId="5" borderId="20" xfId="0" applyNumberFormat="1" applyFill="1" applyBorder="1"/>
    <xf numFmtId="164" fontId="0" fillId="2" borderId="12" xfId="0" applyNumberFormat="1" applyFill="1" applyBorder="1"/>
    <xf numFmtId="164" fontId="0" fillId="4" borderId="18" xfId="0" applyNumberFormat="1" applyFill="1" applyBorder="1"/>
    <xf numFmtId="10" fontId="0" fillId="4" borderId="18" xfId="0" applyNumberFormat="1" applyFill="1" applyBorder="1"/>
    <xf numFmtId="10" fontId="0" fillId="4" borderId="19" xfId="0" applyNumberFormat="1" applyFill="1" applyBorder="1"/>
    <xf numFmtId="164" fontId="0" fillId="4" borderId="17" xfId="0" applyNumberFormat="1" applyFill="1" applyBorder="1"/>
    <xf numFmtId="10" fontId="0" fillId="4" borderId="19" xfId="1" applyNumberFormat="1" applyFont="1" applyFill="1" applyBorder="1"/>
  </cellXfs>
  <cellStyles count="3">
    <cellStyle name="Normal" xfId="0" builtinId="0"/>
    <cellStyle name="Normal 2 3" xfId="2" xr:uid="{71C2DCB2-0D4A-4C3B-AF1C-E09DB4B1297F}"/>
    <cellStyle name="Porcentaje" xfId="1" builtinId="5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border outline="0">
        <bottom style="thin">
          <color theme="8" tint="0.39997558519241921"/>
        </bottom>
      </border>
    </dxf>
    <dxf>
      <border outline="0">
        <left style="thin">
          <color theme="8" tint="0.39997558519241921"/>
        </left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Custo por tipo de persoal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E3E-4499-8EBD-86B209F3B3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E3E-4499-8EBD-86B209F3B310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E3E-4499-8EBD-86B209F3B3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E3E-4499-8EBD-86B209F3B310}"/>
              </c:ext>
            </c:extLst>
          </c:dPt>
          <c:dLbls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'2019_Retribucións_tipo persoal'!$A$11:$A$14</c:f>
              <c:strCache>
                <c:ptCount val="4"/>
                <c:pt idx="0">
                  <c:v>PAS</c:v>
                </c:pt>
                <c:pt idx="1">
                  <c:v>PDI</c:v>
                </c:pt>
                <c:pt idx="2">
                  <c:v>Persoal investigador</c:v>
                </c:pt>
                <c:pt idx="3">
                  <c:v>Outros gastos</c:v>
                </c:pt>
              </c:strCache>
            </c:strRef>
          </c:cat>
          <c:val>
            <c:numRef>
              <c:f>'2019_Retribucións_tipo persoal'!$C$11:$C$14</c:f>
              <c:numCache>
                <c:formatCode>0.00%</c:formatCode>
                <c:ptCount val="4"/>
                <c:pt idx="0">
                  <c:v>0.28090077718832152</c:v>
                </c:pt>
                <c:pt idx="1">
                  <c:v>0.56227087635935846</c:v>
                </c:pt>
                <c:pt idx="2">
                  <c:v>0.14963080798649342</c:v>
                </c:pt>
                <c:pt idx="3">
                  <c:v>7.1975384658267087E-3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3E-4499-8EBD-86B209F3B31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0</xdr:row>
      <xdr:rowOff>133350</xdr:rowOff>
    </xdr:from>
    <xdr:to>
      <xdr:col>2</xdr:col>
      <xdr:colOff>142874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9D8E767-AEC8-4012-AF95-539B39FFC6A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55270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1162050</xdr:colOff>
      <xdr:row>5</xdr:row>
      <xdr:rowOff>171450</xdr:rowOff>
    </xdr:from>
    <xdr:to>
      <xdr:col>10</xdr:col>
      <xdr:colOff>723899</xdr:colOff>
      <xdr:row>20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B93CF16-7A1E-4364-AC69-7A90F9D7D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133350</xdr:rowOff>
    </xdr:from>
    <xdr:to>
      <xdr:col>0</xdr:col>
      <xdr:colOff>2638426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A83FED6-83F9-4152-A60E-08C651C8378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33350"/>
          <a:ext cx="260985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9/2019_PERSOAL/2019_Gastos%20en%20persoal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E CONVENIO 2019"/>
      <sheetName val="2019_Retribucións_tipo persoal"/>
      <sheetName val="2019_Ret_goberno_xeren_cargos"/>
      <sheetName val="convenios_PAS_PDI"/>
      <sheetName val="Gastos por capítulo"/>
      <sheetName val="2019 Equipo de goberno"/>
      <sheetName val="2019_Xerencia e eventuais"/>
      <sheetName val="2019_retribucións por cargo"/>
    </sheetNames>
    <sheetDataSet>
      <sheetData sheetId="0" refreshError="1"/>
      <sheetData sheetId="1">
        <row r="11">
          <cell r="A11" t="str">
            <v>PAS</v>
          </cell>
          <cell r="C11">
            <v>0.28090077718832152</v>
          </cell>
        </row>
        <row r="12">
          <cell r="A12" t="str">
            <v>PDI</v>
          </cell>
          <cell r="C12">
            <v>0.56227087635935846</v>
          </cell>
        </row>
        <row r="13">
          <cell r="A13" t="str">
            <v>Persoal investigador</v>
          </cell>
          <cell r="C13">
            <v>0.14963080798649342</v>
          </cell>
        </row>
        <row r="14">
          <cell r="A14" t="str">
            <v>Outros gastos</v>
          </cell>
          <cell r="C14">
            <v>7.1975384658267087E-3</v>
          </cell>
        </row>
      </sheetData>
      <sheetData sheetId="2"/>
      <sheetData sheetId="3">
        <row r="1">
          <cell r="A1" t="str">
            <v>ID_CONVENIO</v>
          </cell>
          <cell r="B1" t="str">
            <v>Tipo de persoal</v>
          </cell>
        </row>
        <row r="2">
          <cell r="A2">
            <v>10</v>
          </cell>
          <cell r="B2" t="str">
            <v>PAS</v>
          </cell>
        </row>
        <row r="3">
          <cell r="A3">
            <v>11</v>
          </cell>
          <cell r="B3" t="str">
            <v>PAS</v>
          </cell>
        </row>
        <row r="4">
          <cell r="A4">
            <v>12</v>
          </cell>
          <cell r="B4" t="str">
            <v>PAS</v>
          </cell>
        </row>
        <row r="5">
          <cell r="A5">
            <v>20</v>
          </cell>
          <cell r="B5" t="str">
            <v>PDI</v>
          </cell>
        </row>
        <row r="6">
          <cell r="A6">
            <v>21</v>
          </cell>
          <cell r="B6" t="str">
            <v>PDI</v>
          </cell>
        </row>
        <row r="7">
          <cell r="A7">
            <v>30</v>
          </cell>
          <cell r="B7" t="str">
            <v>PAS</v>
          </cell>
        </row>
        <row r="8">
          <cell r="A8">
            <v>31</v>
          </cell>
          <cell r="B8" t="str">
            <v>PAS</v>
          </cell>
        </row>
        <row r="9">
          <cell r="A9">
            <v>32</v>
          </cell>
          <cell r="B9" t="str">
            <v>PAS</v>
          </cell>
        </row>
        <row r="10">
          <cell r="A10">
            <v>43</v>
          </cell>
          <cell r="B10" t="str">
            <v>PDI</v>
          </cell>
        </row>
        <row r="11">
          <cell r="A11">
            <v>45</v>
          </cell>
          <cell r="B11" t="str">
            <v>PDI</v>
          </cell>
        </row>
        <row r="12">
          <cell r="A12">
            <v>46</v>
          </cell>
          <cell r="B12" t="str">
            <v>PDI</v>
          </cell>
        </row>
        <row r="13">
          <cell r="A13">
            <v>47</v>
          </cell>
          <cell r="B13" t="str">
            <v>PDI</v>
          </cell>
        </row>
        <row r="14">
          <cell r="A14">
            <v>50</v>
          </cell>
          <cell r="B14" t="str">
            <v>PDI</v>
          </cell>
        </row>
        <row r="15">
          <cell r="A15">
            <v>70</v>
          </cell>
          <cell r="B15" t="str">
            <v>Persoal investigador</v>
          </cell>
        </row>
        <row r="16">
          <cell r="A16">
            <v>74</v>
          </cell>
          <cell r="B16" t="str">
            <v>Persoal investigador</v>
          </cell>
        </row>
        <row r="17">
          <cell r="A17">
            <v>76</v>
          </cell>
          <cell r="B17" t="str">
            <v>Outros gastos</v>
          </cell>
        </row>
        <row r="18">
          <cell r="A18">
            <v>80</v>
          </cell>
          <cell r="B18" t="str">
            <v>Outros gastos</v>
          </cell>
        </row>
        <row r="19">
          <cell r="A19">
            <v>84</v>
          </cell>
          <cell r="B19" t="str">
            <v>Outros gastos</v>
          </cell>
        </row>
        <row r="20">
          <cell r="A20">
            <v>85</v>
          </cell>
          <cell r="B20" t="str">
            <v>Outros gastos</v>
          </cell>
        </row>
        <row r="21">
          <cell r="A21">
            <v>86</v>
          </cell>
          <cell r="B21" t="str">
            <v>Outros gastos</v>
          </cell>
        </row>
        <row r="22">
          <cell r="A22">
            <v>87</v>
          </cell>
          <cell r="B22" t="str">
            <v>Outros gastos</v>
          </cell>
        </row>
        <row r="23">
          <cell r="A23">
            <v>90</v>
          </cell>
          <cell r="B23" t="str">
            <v>PAS</v>
          </cell>
        </row>
        <row r="24">
          <cell r="A24">
            <v>330</v>
          </cell>
          <cell r="B24" t="str">
            <v>Persoal investigador</v>
          </cell>
        </row>
        <row r="25">
          <cell r="A25">
            <v>331</v>
          </cell>
          <cell r="B25" t="str">
            <v>Persoal investigador</v>
          </cell>
        </row>
        <row r="26">
          <cell r="A26">
            <v>332</v>
          </cell>
          <cell r="B26" t="str">
            <v>Persoal investigador</v>
          </cell>
        </row>
        <row r="27">
          <cell r="A27">
            <v>335</v>
          </cell>
          <cell r="B27" t="str">
            <v>Persoal investigador</v>
          </cell>
        </row>
        <row r="28">
          <cell r="A28">
            <v>481</v>
          </cell>
          <cell r="B28" t="str">
            <v>Persoal investigador</v>
          </cell>
        </row>
        <row r="29">
          <cell r="A29">
            <v>482</v>
          </cell>
          <cell r="B29" t="str">
            <v>Persoal investigador</v>
          </cell>
        </row>
        <row r="30">
          <cell r="A30">
            <v>700</v>
          </cell>
          <cell r="B30" t="str">
            <v>Persoal investigador</v>
          </cell>
        </row>
        <row r="31">
          <cell r="A31">
            <v>701</v>
          </cell>
          <cell r="B31" t="str">
            <v>Persoal investigador</v>
          </cell>
        </row>
        <row r="32">
          <cell r="A32">
            <v>702</v>
          </cell>
          <cell r="B32" t="str">
            <v>Persoal investigador</v>
          </cell>
        </row>
        <row r="33">
          <cell r="A33">
            <v>703</v>
          </cell>
          <cell r="B33" t="str">
            <v>Persoal investigador</v>
          </cell>
        </row>
        <row r="34">
          <cell r="A34">
            <v>704</v>
          </cell>
          <cell r="B34" t="str">
            <v>Persoal investigador</v>
          </cell>
        </row>
        <row r="35">
          <cell r="A35">
            <v>705</v>
          </cell>
          <cell r="B35" t="str">
            <v>Persoal investigador</v>
          </cell>
        </row>
        <row r="36">
          <cell r="A36">
            <v>706</v>
          </cell>
          <cell r="B36" t="str">
            <v>Persoal investigador</v>
          </cell>
        </row>
        <row r="37">
          <cell r="A37">
            <v>707</v>
          </cell>
          <cell r="B37" t="str">
            <v>Persoal investigador</v>
          </cell>
        </row>
        <row r="38">
          <cell r="A38">
            <v>751</v>
          </cell>
          <cell r="B38" t="str">
            <v>Persoal investigador</v>
          </cell>
        </row>
        <row r="39">
          <cell r="A39">
            <v>752</v>
          </cell>
          <cell r="B39" t="str">
            <v>Persoal investigador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B61B39-DEEE-4E45-BAB0-620FA6797396}" name="Tabla3" displayName="Tabla3" ref="A10:D15" totalsRowShown="0">
  <autoFilter ref="A10:D15" xr:uid="{2ED6B781-ED0B-4C2B-A69B-40E13CAC4966}"/>
  <tableColumns count="4">
    <tableColumn id="1" xr3:uid="{B26FD520-FBFC-424A-AD6D-B9238699EE09}" name="Tipo de persoal"/>
    <tableColumn id="2" xr3:uid="{F11154C7-8FC5-4ED0-B070-275B0C5520A5}" name="Custo total" dataDxfId="26"/>
    <tableColumn id="3" xr3:uid="{6F478F29-D25B-4FA2-B7E5-66BF3481AE38}" name="% sobre custo total do persoal" dataDxfId="25" dataCellStyle="Porcentaje"/>
    <tableColumn id="4" xr3:uid="{0BADD577-7338-4897-8818-7833DC749053}" name="% sobre orzamento total*" dataDxfId="24" dataCellStyle="Porcentaje">
      <calculatedColumnFormula>B11/169720733.3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1C4731-66B4-4236-986B-7F97198CE1AB}" name="Tabla25" displayName="Tabla25" ref="A25:K62" totalsRowShown="0" headerRowDxfId="23" dataDxfId="22" headerRowBorderDxfId="20" tableBorderDxfId="21" totalsRowBorderDxfId="19">
  <autoFilter ref="A25:K62" xr:uid="{F82FF314-5378-4E89-BF00-8C6DE0483394}"/>
  <tableColumns count="11">
    <tableColumn id="12" xr3:uid="{67C98734-69E1-49AA-A9E4-F2048C47BBB9}" name="CONVENIO" dataDxfId="18"/>
    <tableColumn id="11" xr3:uid="{252F0C13-683A-481C-B986-5E9C0B30CB46}" name="TIPO_PERSOAL" dataDxfId="17">
      <calculatedColumnFormula>VLOOKUP(Tabla25[[#This Row],[CONVENIO]],[1]convenios_PAS_PDI!$A:$B,2,FALSE)</calculatedColumnFormula>
    </tableColumn>
    <tableColumn id="2" xr3:uid="{7908F826-5D90-4BE6-81E7-85B2B8E6FE53}" name="N_CONVENIO" dataDxfId="16"/>
    <tableColumn id="3" xr3:uid="{590A69AD-006F-4A93-9EB3-4CA96F0E11F7}" name="TOTAL_DEVENGOS (A)" dataDxfId="15"/>
    <tableColumn id="4" xr3:uid="{86CB3EFE-4C3A-4923-ADEC-F8FA78C1451C}" name="PAGO DELEGADO (B)" dataDxfId="14">
      <calculatedColumnFormula>F26+G26</calculatedColumnFormula>
    </tableColumn>
    <tableColumn id="5" xr3:uid="{C9AD70CB-5ECC-49E5-8086-186DB6AB1496}" name="PAGODELEGADO60" dataDxfId="13"/>
    <tableColumn id="6" xr3:uid="{6D561207-2E2F-4A44-B6F3-013912F11309}" name="PAGODELEGADO75" dataDxfId="12"/>
    <tableColumn id="7" xr3:uid="{723EC93F-EAB0-41BD-B5F8-657D943B8ED0}" name="PREST_ACC ( C )" dataDxfId="11"/>
    <tableColumn id="8" xr3:uid="{730250EE-24C1-400F-AD8F-F82F557D0225}" name="COSTE_SS_EMP ( D )" dataDxfId="10"/>
    <tableColumn id="9" xr3:uid="{7386E555-3823-408A-B45F-037D88C0A888}" name="COSTE SS.SOCIAL  _x000a_( E ) = ( D - B - C)" dataDxfId="9">
      <calculatedColumnFormula>I26-E26-H26</calculatedColumnFormula>
    </tableColumn>
    <tableColumn id="10" xr3:uid="{F3A6678F-6A0C-4599-9106-617353755C63}" name="COSTE TOTAL_x000a_( A + E )" dataDxfId="8">
      <calculatedColumnFormula>D26+J26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32AAA5-5CBC-4B34-A97A-E8AF10EB2047}" name="Tabla7" displayName="Tabla7" ref="A9:E10" totalsRowShown="0" headerRowDxfId="7" headerRowBorderDxfId="5" tableBorderDxfId="6">
  <tableColumns count="5">
    <tableColumn id="1" xr3:uid="{5A0982ED-9613-4C2F-94F1-31925077FCDC}" name="Retribucións Persoal investigador" dataDxfId="4"/>
    <tableColumn id="2" xr3:uid="{59AFB273-7FBB-4B71-9192-47B6AE577683}" name="Gastos totais de persoal" dataDxfId="3"/>
    <tableColumn id="3" xr3:uid="{A45F2EBD-540B-44EC-9CF2-43DFBEB3C9AE}" name="Orzamento total* Uvigo" dataDxfId="2"/>
    <tableColumn id="4" xr3:uid="{57628726-A189-4997-A905-A804CE4DBECA}" name="% Gastos totais persoal" dataDxfId="1">
      <calculatedColumnFormula>Tabla7[[#This Row],[Retribucións Persoal investigador]]/Tabla7[[#This Row],[Gastos totais de persoal]]</calculatedColumnFormula>
    </tableColumn>
    <tableColumn id="5" xr3:uid="{4EA760D5-9317-4F32-98A5-26E0ED94EE0D}" name="% Orzamento total*" dataDxfId="0">
      <calculatedColumnFormula>Tabla7[[#This Row],[Retribucións Persoal investigador]]/Tabla7[[#This Row],[Orzamento total* Uvigo]]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A123-B19D-4C96-BF10-E7C28E4D36AE}">
  <dimension ref="A1:K63"/>
  <sheetViews>
    <sheetView workbookViewId="0">
      <selection activeCell="B14" sqref="B14"/>
    </sheetView>
  </sheetViews>
  <sheetFormatPr baseColWidth="10" defaultRowHeight="15" x14ac:dyDescent="0.25"/>
  <cols>
    <col min="1" max="1" width="21.42578125" customWidth="1"/>
    <col min="2" max="2" width="15.140625" bestFit="1" customWidth="1"/>
    <col min="3" max="3" width="29.5703125" customWidth="1"/>
    <col min="4" max="4" width="25.7109375" customWidth="1"/>
    <col min="6" max="7" width="19.5703125" bestFit="1" customWidth="1"/>
    <col min="8" max="8" width="15.140625" bestFit="1" customWidth="1"/>
    <col min="9" max="9" width="18.28515625" bestFit="1" customWidth="1"/>
    <col min="10" max="10" width="18.5703125" bestFit="1" customWidth="1"/>
    <col min="11" max="11" width="15.85546875" bestFit="1" customWidth="1"/>
  </cols>
  <sheetData>
    <row r="1" spans="1:11" ht="63" customHeight="1" thickBot="1" x14ac:dyDescent="0.3">
      <c r="A1" s="1"/>
      <c r="B1" s="2"/>
      <c r="C1" s="1"/>
      <c r="D1" s="1"/>
      <c r="E1" s="1"/>
      <c r="F1" s="3"/>
      <c r="G1" s="3"/>
      <c r="H1" s="3"/>
      <c r="I1" s="4" t="s">
        <v>0</v>
      </c>
      <c r="J1" s="4"/>
      <c r="K1" s="4"/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3</v>
      </c>
    </row>
    <row r="6" spans="1:11" x14ac:dyDescent="0.25">
      <c r="A6" t="s">
        <v>4</v>
      </c>
    </row>
    <row r="10" spans="1:11" x14ac:dyDescent="0.25">
      <c r="A10" t="s">
        <v>5</v>
      </c>
      <c r="B10" t="s">
        <v>6</v>
      </c>
      <c r="C10" t="s">
        <v>7</v>
      </c>
      <c r="D10" t="s">
        <v>8</v>
      </c>
    </row>
    <row r="11" spans="1:11" x14ac:dyDescent="0.25">
      <c r="A11" t="s">
        <v>9</v>
      </c>
      <c r="B11" s="5">
        <v>33041828.830000002</v>
      </c>
      <c r="C11" s="6">
        <v>0.28090077718832152</v>
      </c>
      <c r="D11" s="6">
        <f>B11/169720733.3</f>
        <v>0.19468351442716753</v>
      </c>
    </row>
    <row r="12" spans="1:11" x14ac:dyDescent="0.25">
      <c r="A12" t="s">
        <v>10</v>
      </c>
      <c r="B12" s="5">
        <v>66138863.120000005</v>
      </c>
      <c r="C12" s="6">
        <v>0.56227087635935846</v>
      </c>
      <c r="D12" s="6">
        <f t="shared" ref="D12:D15" si="0">B12/169720733.3</f>
        <v>0.38969230119394022</v>
      </c>
    </row>
    <row r="13" spans="1:11" x14ac:dyDescent="0.25">
      <c r="A13" t="s">
        <v>11</v>
      </c>
      <c r="B13" s="5">
        <v>17600789.84</v>
      </c>
      <c r="C13" s="6">
        <v>0.14963080798649342</v>
      </c>
      <c r="D13" s="6">
        <f t="shared" si="0"/>
        <v>0.10370441782671698</v>
      </c>
    </row>
    <row r="14" spans="1:11" x14ac:dyDescent="0.25">
      <c r="A14" t="s">
        <v>12</v>
      </c>
      <c r="B14" s="5">
        <v>846632.88</v>
      </c>
      <c r="C14" s="6">
        <v>7.1975384658267087E-3</v>
      </c>
      <c r="D14" s="6">
        <f t="shared" si="0"/>
        <v>4.9883880627800701E-3</v>
      </c>
    </row>
    <row r="15" spans="1:11" x14ac:dyDescent="0.25">
      <c r="A15" t="s">
        <v>13</v>
      </c>
      <c r="B15" s="5">
        <v>117628114.67</v>
      </c>
      <c r="C15" s="6">
        <v>1</v>
      </c>
      <c r="D15" s="6">
        <f t="shared" si="0"/>
        <v>0.69306862151060478</v>
      </c>
    </row>
    <row r="18" spans="1:11" x14ac:dyDescent="0.25">
      <c r="A18" t="s">
        <v>14</v>
      </c>
    </row>
    <row r="25" spans="1:11" ht="38.25" x14ac:dyDescent="0.25">
      <c r="A25" s="7" t="s">
        <v>15</v>
      </c>
      <c r="B25" s="7" t="s">
        <v>16</v>
      </c>
      <c r="C25" s="8" t="s">
        <v>17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8" t="s">
        <v>23</v>
      </c>
      <c r="J25" s="8" t="s">
        <v>24</v>
      </c>
      <c r="K25" s="9" t="s">
        <v>25</v>
      </c>
    </row>
    <row r="26" spans="1:11" x14ac:dyDescent="0.25">
      <c r="A26" s="10">
        <v>10</v>
      </c>
      <c r="B26" s="10" t="str">
        <f>VLOOKUP(Tabla25[[#This Row],[CONVENIO]],[1]convenios_PAS_PDI!$A:$B,2,FALSE)</f>
        <v>PAS</v>
      </c>
      <c r="C26" s="11" t="s">
        <v>26</v>
      </c>
      <c r="D26" s="12">
        <v>10924146.880000001</v>
      </c>
      <c r="E26" s="12">
        <f>F26+G26</f>
        <v>294420.24</v>
      </c>
      <c r="F26" s="12">
        <v>9105.32</v>
      </c>
      <c r="G26" s="12">
        <v>285314.92</v>
      </c>
      <c r="H26" s="12">
        <v>5582.32</v>
      </c>
      <c r="I26" s="12">
        <v>2789001.07</v>
      </c>
      <c r="J26" s="12">
        <f>I26-E26-H26</f>
        <v>2488998.5100000002</v>
      </c>
      <c r="K26" s="13">
        <f>D26+J26</f>
        <v>13413145.390000001</v>
      </c>
    </row>
    <row r="27" spans="1:11" x14ac:dyDescent="0.25">
      <c r="A27" s="10">
        <v>11</v>
      </c>
      <c r="B27" s="10" t="str">
        <f>VLOOKUP(Tabla25[[#This Row],[CONVENIO]],[1]convenios_PAS_PDI!$A:$B,2,FALSE)</f>
        <v>PAS</v>
      </c>
      <c r="C27" s="11" t="s">
        <v>27</v>
      </c>
      <c r="D27" s="12">
        <v>2568291.0299999998</v>
      </c>
      <c r="E27" s="12">
        <f t="shared" ref="E27:E62" si="1">F27+G27</f>
        <v>81322.58</v>
      </c>
      <c r="F27" s="12">
        <v>3074.08</v>
      </c>
      <c r="G27" s="12">
        <v>78248.5</v>
      </c>
      <c r="H27" s="12">
        <v>0</v>
      </c>
      <c r="I27" s="12">
        <v>829252.3</v>
      </c>
      <c r="J27" s="12">
        <f t="shared" ref="J27:J62" si="2">I27-E27-H27</f>
        <v>747929.72000000009</v>
      </c>
      <c r="K27" s="13">
        <f t="shared" ref="K27:K62" si="3">D27+J27</f>
        <v>3316220.75</v>
      </c>
    </row>
    <row r="28" spans="1:11" x14ac:dyDescent="0.25">
      <c r="A28" s="10">
        <v>12</v>
      </c>
      <c r="B28" s="10" t="str">
        <f>VLOOKUP(Tabla25[[#This Row],[CONVENIO]],[1]convenios_PAS_PDI!$A:$B,2,FALSE)</f>
        <v>PAS</v>
      </c>
      <c r="C28" s="11" t="s">
        <v>28</v>
      </c>
      <c r="D28" s="12">
        <v>216500.24</v>
      </c>
      <c r="E28" s="12">
        <f t="shared" si="1"/>
        <v>0</v>
      </c>
      <c r="F28" s="12">
        <v>0</v>
      </c>
      <c r="G28" s="12">
        <v>0</v>
      </c>
      <c r="H28" s="12">
        <v>0</v>
      </c>
      <c r="I28" s="12">
        <v>43799.87</v>
      </c>
      <c r="J28" s="12">
        <f t="shared" si="2"/>
        <v>43799.87</v>
      </c>
      <c r="K28" s="13">
        <f t="shared" si="3"/>
        <v>260300.11</v>
      </c>
    </row>
    <row r="29" spans="1:11" x14ac:dyDescent="0.25">
      <c r="A29" s="10">
        <v>20</v>
      </c>
      <c r="B29" s="10" t="str">
        <f>VLOOKUP(Tabla25[[#This Row],[CONVENIO]],[1]convenios_PAS_PDI!$A:$B,2,FALSE)</f>
        <v>PDI</v>
      </c>
      <c r="C29" s="11" t="s">
        <v>29</v>
      </c>
      <c r="D29" s="12">
        <v>43362352.600000001</v>
      </c>
      <c r="E29" s="12">
        <f t="shared" si="1"/>
        <v>8369.98</v>
      </c>
      <c r="F29" s="12">
        <v>1613.9</v>
      </c>
      <c r="G29" s="12">
        <v>6756.08</v>
      </c>
      <c r="H29" s="12">
        <v>0</v>
      </c>
      <c r="I29" s="12">
        <v>908136.57</v>
      </c>
      <c r="J29" s="12">
        <f t="shared" si="2"/>
        <v>899766.59</v>
      </c>
      <c r="K29" s="13">
        <f t="shared" si="3"/>
        <v>44262119.190000005</v>
      </c>
    </row>
    <row r="30" spans="1:11" x14ac:dyDescent="0.25">
      <c r="A30" s="10">
        <v>21</v>
      </c>
      <c r="B30" s="10" t="str">
        <f>VLOOKUP(Tabla25[[#This Row],[CONVENIO]],[1]convenios_PAS_PDI!$A:$B,2,FALSE)</f>
        <v>PDI</v>
      </c>
      <c r="C30" s="11" t="s">
        <v>30</v>
      </c>
      <c r="D30" s="12">
        <v>195668.38</v>
      </c>
      <c r="E30" s="12">
        <f t="shared" si="1"/>
        <v>0</v>
      </c>
      <c r="F30" s="12">
        <v>0</v>
      </c>
      <c r="G30" s="12">
        <v>0</v>
      </c>
      <c r="H30" s="12">
        <v>0</v>
      </c>
      <c r="I30" s="12">
        <v>59762.51</v>
      </c>
      <c r="J30" s="12">
        <f t="shared" si="2"/>
        <v>59762.51</v>
      </c>
      <c r="K30" s="13">
        <f t="shared" si="3"/>
        <v>255430.89</v>
      </c>
    </row>
    <row r="31" spans="1:11" x14ac:dyDescent="0.25">
      <c r="A31" s="10">
        <v>30</v>
      </c>
      <c r="B31" s="10" t="str">
        <f>VLOOKUP(Tabla25[[#This Row],[CONVENIO]],[1]convenios_PAS_PDI!$A:$B,2,FALSE)</f>
        <v>PAS</v>
      </c>
      <c r="C31" s="11" t="s">
        <v>31</v>
      </c>
      <c r="D31" s="12">
        <v>8297663.46</v>
      </c>
      <c r="E31" s="12">
        <f t="shared" si="1"/>
        <v>280505.28999999998</v>
      </c>
      <c r="F31" s="12">
        <v>7692.98</v>
      </c>
      <c r="G31" s="12">
        <v>272812.31</v>
      </c>
      <c r="H31" s="12">
        <v>783.6</v>
      </c>
      <c r="I31" s="12">
        <v>2599162.54</v>
      </c>
      <c r="J31" s="12">
        <f t="shared" si="2"/>
        <v>2317873.65</v>
      </c>
      <c r="K31" s="13">
        <f t="shared" si="3"/>
        <v>10615537.109999999</v>
      </c>
    </row>
    <row r="32" spans="1:11" x14ac:dyDescent="0.25">
      <c r="A32" s="10">
        <v>31</v>
      </c>
      <c r="B32" s="10" t="str">
        <f>VLOOKUP(Tabla25[[#This Row],[CONVENIO]],[1]convenios_PAS_PDI!$A:$B,2,FALSE)</f>
        <v>PAS</v>
      </c>
      <c r="C32" s="11" t="s">
        <v>32</v>
      </c>
      <c r="D32" s="12">
        <v>3963780.64</v>
      </c>
      <c r="E32" s="12">
        <f t="shared" si="1"/>
        <v>65974.23</v>
      </c>
      <c r="F32" s="12">
        <v>2404.4499999999998</v>
      </c>
      <c r="G32" s="12">
        <v>63569.78</v>
      </c>
      <c r="H32" s="12">
        <v>0</v>
      </c>
      <c r="I32" s="12">
        <v>1255210.01</v>
      </c>
      <c r="J32" s="12">
        <f t="shared" si="2"/>
        <v>1189235.78</v>
      </c>
      <c r="K32" s="13">
        <f t="shared" si="3"/>
        <v>5153016.42</v>
      </c>
    </row>
    <row r="33" spans="1:11" x14ac:dyDescent="0.25">
      <c r="A33" s="10">
        <v>32</v>
      </c>
      <c r="B33" s="10" t="str">
        <f>VLOOKUP(Tabla25[[#This Row],[CONVENIO]],[1]convenios_PAS_PDI!$A:$B,2,FALSE)</f>
        <v>PAS</v>
      </c>
      <c r="C33" s="11" t="s">
        <v>33</v>
      </c>
      <c r="D33" s="12">
        <v>30157.05</v>
      </c>
      <c r="E33" s="12">
        <f t="shared" si="1"/>
        <v>2676.85</v>
      </c>
      <c r="F33" s="12">
        <v>98.2</v>
      </c>
      <c r="G33" s="12">
        <v>2578.65</v>
      </c>
      <c r="H33" s="12">
        <v>0</v>
      </c>
      <c r="I33" s="12">
        <v>9806.9699999999993</v>
      </c>
      <c r="J33" s="12">
        <f t="shared" si="2"/>
        <v>7130.119999999999</v>
      </c>
      <c r="K33" s="13">
        <f t="shared" si="3"/>
        <v>37287.17</v>
      </c>
    </row>
    <row r="34" spans="1:11" x14ac:dyDescent="0.25">
      <c r="A34" s="10">
        <v>330</v>
      </c>
      <c r="B34" s="10" t="str">
        <f>VLOOKUP(Tabla25[[#This Row],[CONVENIO]],[1]convenios_PAS_PDI!$A:$B,2,FALSE)</f>
        <v>Persoal investigador</v>
      </c>
      <c r="C34" s="11" t="s">
        <v>34</v>
      </c>
      <c r="D34" s="12">
        <v>53908.01</v>
      </c>
      <c r="E34" s="12">
        <f t="shared" si="1"/>
        <v>0</v>
      </c>
      <c r="F34" s="12">
        <v>0</v>
      </c>
      <c r="G34" s="12">
        <v>0</v>
      </c>
      <c r="H34" s="12">
        <v>0</v>
      </c>
      <c r="I34" s="12">
        <v>9190.7900000000009</v>
      </c>
      <c r="J34" s="12">
        <f t="shared" si="2"/>
        <v>9190.7900000000009</v>
      </c>
      <c r="K34" s="13">
        <f t="shared" si="3"/>
        <v>63098.8</v>
      </c>
    </row>
    <row r="35" spans="1:11" x14ac:dyDescent="0.25">
      <c r="A35" s="10">
        <v>331</v>
      </c>
      <c r="B35" s="10" t="str">
        <f>VLOOKUP(Tabla25[[#This Row],[CONVENIO]],[1]convenios_PAS_PDI!$A:$B,2,FALSE)</f>
        <v>Persoal investigador</v>
      </c>
      <c r="C35" s="11" t="s">
        <v>35</v>
      </c>
      <c r="D35" s="12">
        <v>68623.89</v>
      </c>
      <c r="E35" s="12">
        <f t="shared" si="1"/>
        <v>0</v>
      </c>
      <c r="F35" s="12">
        <v>0</v>
      </c>
      <c r="G35" s="12">
        <v>0</v>
      </c>
      <c r="H35" s="12">
        <v>0</v>
      </c>
      <c r="I35" s="12">
        <v>31925.9</v>
      </c>
      <c r="J35" s="12">
        <f t="shared" si="2"/>
        <v>31925.9</v>
      </c>
      <c r="K35" s="13">
        <f t="shared" si="3"/>
        <v>100549.79000000001</v>
      </c>
    </row>
    <row r="36" spans="1:11" x14ac:dyDescent="0.25">
      <c r="A36" s="10">
        <v>335</v>
      </c>
      <c r="B36" s="10" t="str">
        <f>VLOOKUP(Tabla25[[#This Row],[CONVENIO]],[1]convenios_PAS_PDI!$A:$B,2,FALSE)</f>
        <v>Persoal investigador</v>
      </c>
      <c r="C36" s="11" t="s">
        <v>36</v>
      </c>
      <c r="D36" s="12">
        <v>10513.16</v>
      </c>
      <c r="E36" s="12">
        <f t="shared" si="1"/>
        <v>0</v>
      </c>
      <c r="F36" s="12">
        <v>0</v>
      </c>
      <c r="G36" s="12">
        <v>0</v>
      </c>
      <c r="H36" s="12">
        <v>0</v>
      </c>
      <c r="I36" s="12">
        <v>3427.25</v>
      </c>
      <c r="J36" s="12">
        <f t="shared" si="2"/>
        <v>3427.25</v>
      </c>
      <c r="K36" s="13">
        <f t="shared" si="3"/>
        <v>13940.41</v>
      </c>
    </row>
    <row r="37" spans="1:11" x14ac:dyDescent="0.25">
      <c r="A37" s="10">
        <v>43</v>
      </c>
      <c r="B37" s="10" t="str">
        <f>VLOOKUP(Tabla25[[#This Row],[CONVENIO]],[1]convenios_PAS_PDI!$A:$B,2,FALSE)</f>
        <v>PDI</v>
      </c>
      <c r="C37" s="11" t="s">
        <v>37</v>
      </c>
      <c r="D37" s="12">
        <v>96162.34</v>
      </c>
      <c r="E37" s="12">
        <f t="shared" si="1"/>
        <v>0</v>
      </c>
      <c r="F37" s="12">
        <v>0</v>
      </c>
      <c r="G37" s="12">
        <v>0</v>
      </c>
      <c r="H37" s="12">
        <v>0</v>
      </c>
      <c r="I37" s="12">
        <v>32690.55</v>
      </c>
      <c r="J37" s="12">
        <f t="shared" si="2"/>
        <v>32690.55</v>
      </c>
      <c r="K37" s="13">
        <f t="shared" si="3"/>
        <v>128852.89</v>
      </c>
    </row>
    <row r="38" spans="1:11" x14ac:dyDescent="0.25">
      <c r="A38" s="10">
        <v>45</v>
      </c>
      <c r="B38" s="10" t="str">
        <f>VLOOKUP(Tabla25[[#This Row],[CONVENIO]],[1]convenios_PAS_PDI!$A:$B,2,FALSE)</f>
        <v>PDI</v>
      </c>
      <c r="C38" s="11" t="s">
        <v>38</v>
      </c>
      <c r="D38" s="12">
        <v>5050167.830000001</v>
      </c>
      <c r="E38" s="12">
        <f t="shared" si="1"/>
        <v>36295.450000000004</v>
      </c>
      <c r="F38" s="12">
        <v>2240.62</v>
      </c>
      <c r="G38" s="12">
        <v>34054.83</v>
      </c>
      <c r="H38" s="12">
        <v>359.17</v>
      </c>
      <c r="I38" s="12">
        <v>1586788.9000000001</v>
      </c>
      <c r="J38" s="12">
        <f t="shared" si="2"/>
        <v>1550134.2800000003</v>
      </c>
      <c r="K38" s="13">
        <f t="shared" si="3"/>
        <v>6600302.1100000013</v>
      </c>
    </row>
    <row r="39" spans="1:11" x14ac:dyDescent="0.25">
      <c r="A39" s="10">
        <v>46</v>
      </c>
      <c r="B39" s="10" t="str">
        <f>VLOOKUP(Tabla25[[#This Row],[CONVENIO]],[1]convenios_PAS_PDI!$A:$B,2,FALSE)</f>
        <v>PDI</v>
      </c>
      <c r="C39" s="11" t="s">
        <v>39</v>
      </c>
      <c r="D39" s="12">
        <v>928573.09</v>
      </c>
      <c r="E39" s="12">
        <f t="shared" si="1"/>
        <v>6598.44</v>
      </c>
      <c r="F39" s="12">
        <v>623.87</v>
      </c>
      <c r="G39" s="12">
        <v>5974.57</v>
      </c>
      <c r="H39" s="12">
        <v>168.59</v>
      </c>
      <c r="I39" s="12">
        <v>157976.28</v>
      </c>
      <c r="J39" s="12">
        <f t="shared" si="2"/>
        <v>151209.25</v>
      </c>
      <c r="K39" s="13">
        <f t="shared" si="3"/>
        <v>1079782.3399999999</v>
      </c>
    </row>
    <row r="40" spans="1:11" x14ac:dyDescent="0.25">
      <c r="A40" s="10">
        <v>47</v>
      </c>
      <c r="B40" s="10" t="str">
        <f>VLOOKUP(Tabla25[[#This Row],[CONVENIO]],[1]convenios_PAS_PDI!$A:$B,2,FALSE)</f>
        <v>PDI</v>
      </c>
      <c r="C40" s="11" t="s">
        <v>40</v>
      </c>
      <c r="D40" s="12">
        <v>53136.04</v>
      </c>
      <c r="E40" s="12">
        <f t="shared" si="1"/>
        <v>645.20000000000005</v>
      </c>
      <c r="F40" s="12">
        <v>286.75</v>
      </c>
      <c r="G40" s="12">
        <v>358.45</v>
      </c>
      <c r="H40" s="12">
        <v>0</v>
      </c>
      <c r="I40" s="12">
        <v>17444.62</v>
      </c>
      <c r="J40" s="12">
        <f t="shared" si="2"/>
        <v>16799.419999999998</v>
      </c>
      <c r="K40" s="13">
        <f t="shared" si="3"/>
        <v>69935.459999999992</v>
      </c>
    </row>
    <row r="41" spans="1:11" x14ac:dyDescent="0.25">
      <c r="A41" s="10">
        <v>481</v>
      </c>
      <c r="B41" s="10" t="str">
        <f>VLOOKUP(Tabla25[[#This Row],[CONVENIO]],[1]convenios_PAS_PDI!$A:$B,2,FALSE)</f>
        <v>Persoal investigador</v>
      </c>
      <c r="C41" s="11" t="s">
        <v>41</v>
      </c>
      <c r="D41" s="12">
        <v>2368295.9499999997</v>
      </c>
      <c r="E41" s="12">
        <f t="shared" si="1"/>
        <v>12417.31</v>
      </c>
      <c r="F41" s="12">
        <v>432.65</v>
      </c>
      <c r="G41" s="12">
        <v>11984.66</v>
      </c>
      <c r="H41" s="12">
        <v>0</v>
      </c>
      <c r="I41" s="12">
        <v>688967.8</v>
      </c>
      <c r="J41" s="12">
        <f t="shared" si="2"/>
        <v>676550.49</v>
      </c>
      <c r="K41" s="13">
        <f t="shared" si="3"/>
        <v>3044846.4399999995</v>
      </c>
    </row>
    <row r="42" spans="1:11" x14ac:dyDescent="0.25">
      <c r="A42" s="10">
        <v>482</v>
      </c>
      <c r="B42" s="10" t="str">
        <f>VLOOKUP(Tabla25[[#This Row],[CONVENIO]],[1]convenios_PAS_PDI!$A:$B,2,FALSE)</f>
        <v>Persoal investigador</v>
      </c>
      <c r="C42" s="11" t="s">
        <v>42</v>
      </c>
      <c r="D42" s="12">
        <v>2752160.31</v>
      </c>
      <c r="E42" s="12">
        <f t="shared" si="1"/>
        <v>11052.3</v>
      </c>
      <c r="F42" s="12">
        <v>605</v>
      </c>
      <c r="G42" s="12">
        <v>10447.299999999999</v>
      </c>
      <c r="H42" s="12">
        <v>0</v>
      </c>
      <c r="I42" s="12">
        <v>797881.98</v>
      </c>
      <c r="J42" s="12">
        <f t="shared" si="2"/>
        <v>786829.67999999993</v>
      </c>
      <c r="K42" s="13">
        <f t="shared" si="3"/>
        <v>3538989.99</v>
      </c>
    </row>
    <row r="43" spans="1:11" x14ac:dyDescent="0.25">
      <c r="A43" s="10">
        <v>50</v>
      </c>
      <c r="B43" s="10" t="str">
        <f>VLOOKUP(Tabla25[[#This Row],[CONVENIO]],[1]convenios_PAS_PDI!$A:$B,2,FALSE)</f>
        <v>PDI</v>
      </c>
      <c r="C43" s="11" t="s">
        <v>43</v>
      </c>
      <c r="D43" s="12">
        <v>10606882.490000002</v>
      </c>
      <c r="E43" s="12">
        <f t="shared" si="1"/>
        <v>89213.42</v>
      </c>
      <c r="F43" s="12">
        <v>6592.55</v>
      </c>
      <c r="G43" s="12">
        <v>82620.87</v>
      </c>
      <c r="H43" s="12">
        <v>0</v>
      </c>
      <c r="I43" s="12">
        <v>3224771.17</v>
      </c>
      <c r="J43" s="12">
        <f t="shared" si="2"/>
        <v>3135557.75</v>
      </c>
      <c r="K43" s="13">
        <f t="shared" si="3"/>
        <v>13742440.240000002</v>
      </c>
    </row>
    <row r="44" spans="1:11" x14ac:dyDescent="0.25">
      <c r="A44" s="10">
        <v>70</v>
      </c>
      <c r="B44" s="10" t="str">
        <f>VLOOKUP(Tabla25[[#This Row],[CONVENIO]],[1]convenios_PAS_PDI!$A:$B,2,FALSE)</f>
        <v>Persoal investigador</v>
      </c>
      <c r="C44" s="11" t="s">
        <v>44</v>
      </c>
      <c r="D44" s="12">
        <v>3474.12</v>
      </c>
      <c r="E44" s="12">
        <f t="shared" si="1"/>
        <v>0</v>
      </c>
      <c r="F44" s="12">
        <v>0</v>
      </c>
      <c r="G44" s="12">
        <v>0</v>
      </c>
      <c r="H44" s="12">
        <v>0</v>
      </c>
      <c r="I44" s="12">
        <v>1138.5999999999999</v>
      </c>
      <c r="J44" s="12">
        <f t="shared" si="2"/>
        <v>1138.5999999999999</v>
      </c>
      <c r="K44" s="13">
        <f t="shared" si="3"/>
        <v>4612.7199999999993</v>
      </c>
    </row>
    <row r="45" spans="1:11" x14ac:dyDescent="0.25">
      <c r="A45" s="10">
        <v>700</v>
      </c>
      <c r="B45" s="10" t="str">
        <f>VLOOKUP(Tabla25[[#This Row],[CONVENIO]],[1]convenios_PAS_PDI!$A:$B,2,FALSE)</f>
        <v>Persoal investigador</v>
      </c>
      <c r="C45" s="11" t="s">
        <v>45</v>
      </c>
      <c r="D45" s="12">
        <v>1746786.78</v>
      </c>
      <c r="E45" s="12">
        <f t="shared" si="1"/>
        <v>3500.14</v>
      </c>
      <c r="F45" s="12">
        <v>80</v>
      </c>
      <c r="G45" s="12">
        <v>3420.14</v>
      </c>
      <c r="H45" s="12">
        <v>0</v>
      </c>
      <c r="I45" s="12">
        <v>551991.14</v>
      </c>
      <c r="J45" s="12">
        <f t="shared" si="2"/>
        <v>548491</v>
      </c>
      <c r="K45" s="13">
        <f t="shared" si="3"/>
        <v>2295277.7800000003</v>
      </c>
    </row>
    <row r="46" spans="1:11" x14ac:dyDescent="0.25">
      <c r="A46" s="10">
        <v>701</v>
      </c>
      <c r="B46" s="10" t="str">
        <f>VLOOKUP(Tabla25[[#This Row],[CONVENIO]],[1]convenios_PAS_PDI!$A:$B,2,FALSE)</f>
        <v>Persoal investigador</v>
      </c>
      <c r="C46" s="11" t="s">
        <v>46</v>
      </c>
      <c r="D46" s="12">
        <v>1135771.3999999999</v>
      </c>
      <c r="E46" s="12">
        <f t="shared" si="1"/>
        <v>0</v>
      </c>
      <c r="F46" s="12">
        <v>0</v>
      </c>
      <c r="G46" s="12">
        <v>0</v>
      </c>
      <c r="H46" s="12">
        <v>0</v>
      </c>
      <c r="I46" s="12">
        <v>378802.21</v>
      </c>
      <c r="J46" s="12">
        <f t="shared" si="2"/>
        <v>378802.21</v>
      </c>
      <c r="K46" s="13">
        <f t="shared" si="3"/>
        <v>1514573.6099999999</v>
      </c>
    </row>
    <row r="47" spans="1:11" x14ac:dyDescent="0.25">
      <c r="A47" s="10">
        <v>702</v>
      </c>
      <c r="B47" s="10" t="str">
        <f>VLOOKUP(Tabla25[[#This Row],[CONVENIO]],[1]convenios_PAS_PDI!$A:$B,2,FALSE)</f>
        <v>Persoal investigador</v>
      </c>
      <c r="C47" s="11" t="s">
        <v>47</v>
      </c>
      <c r="D47" s="12">
        <v>2689860.33</v>
      </c>
      <c r="E47" s="12">
        <f t="shared" si="1"/>
        <v>18031.259999999998</v>
      </c>
      <c r="F47" s="12">
        <v>610.85</v>
      </c>
      <c r="G47" s="12">
        <v>17420.41</v>
      </c>
      <c r="H47" s="12">
        <v>116.25</v>
      </c>
      <c r="I47" s="12">
        <v>889468.28</v>
      </c>
      <c r="J47" s="12">
        <f t="shared" si="2"/>
        <v>871320.77</v>
      </c>
      <c r="K47" s="13">
        <f t="shared" si="3"/>
        <v>3561181.1</v>
      </c>
    </row>
    <row r="48" spans="1:11" x14ac:dyDescent="0.25">
      <c r="A48" s="10">
        <v>703</v>
      </c>
      <c r="B48" s="10" t="str">
        <f>VLOOKUP(Tabla25[[#This Row],[CONVENIO]],[1]convenios_PAS_PDI!$A:$B,2,FALSE)</f>
        <v>Persoal investigador</v>
      </c>
      <c r="C48" s="11" t="s">
        <v>48</v>
      </c>
      <c r="D48" s="12">
        <v>275203.06</v>
      </c>
      <c r="E48" s="12">
        <f t="shared" si="1"/>
        <v>0</v>
      </c>
      <c r="F48" s="12">
        <v>0</v>
      </c>
      <c r="G48" s="12">
        <v>0</v>
      </c>
      <c r="H48" s="12">
        <v>0</v>
      </c>
      <c r="I48" s="12">
        <v>91697.53</v>
      </c>
      <c r="J48" s="12">
        <f t="shared" si="2"/>
        <v>91697.53</v>
      </c>
      <c r="K48" s="13">
        <f t="shared" si="3"/>
        <v>366900.58999999997</v>
      </c>
    </row>
    <row r="49" spans="1:11" x14ac:dyDescent="0.25">
      <c r="A49" s="10">
        <v>704</v>
      </c>
      <c r="B49" s="10" t="str">
        <f>VLOOKUP(Tabla25[[#This Row],[CONVENIO]],[1]convenios_PAS_PDI!$A:$B,2,FALSE)</f>
        <v>Persoal investigador</v>
      </c>
      <c r="C49" s="11" t="s">
        <v>49</v>
      </c>
      <c r="D49" s="12">
        <v>938941.22</v>
      </c>
      <c r="E49" s="12">
        <f t="shared" si="1"/>
        <v>4339.97</v>
      </c>
      <c r="F49" s="12">
        <v>399.99</v>
      </c>
      <c r="G49" s="12">
        <v>3939.98</v>
      </c>
      <c r="H49" s="12">
        <v>0</v>
      </c>
      <c r="I49" s="12">
        <v>307796.65999999997</v>
      </c>
      <c r="J49" s="12">
        <f t="shared" si="2"/>
        <v>303456.69</v>
      </c>
      <c r="K49" s="13">
        <f t="shared" si="3"/>
        <v>1242397.9099999999</v>
      </c>
    </row>
    <row r="50" spans="1:11" x14ac:dyDescent="0.25">
      <c r="A50" s="10">
        <v>705</v>
      </c>
      <c r="B50" s="10" t="str">
        <f>VLOOKUP(Tabla25[[#This Row],[CONVENIO]],[1]convenios_PAS_PDI!$A:$B,2,FALSE)</f>
        <v>Persoal investigador</v>
      </c>
      <c r="C50" s="11" t="s">
        <v>50</v>
      </c>
      <c r="D50" s="12">
        <v>91058.72</v>
      </c>
      <c r="E50" s="12">
        <f t="shared" si="1"/>
        <v>0</v>
      </c>
      <c r="F50" s="12">
        <v>0</v>
      </c>
      <c r="G50" s="12">
        <v>0</v>
      </c>
      <c r="H50" s="12">
        <v>0</v>
      </c>
      <c r="I50" s="12">
        <v>29906.85</v>
      </c>
      <c r="J50" s="12">
        <f t="shared" si="2"/>
        <v>29906.85</v>
      </c>
      <c r="K50" s="13">
        <f t="shared" si="3"/>
        <v>120965.57</v>
      </c>
    </row>
    <row r="51" spans="1:11" x14ac:dyDescent="0.25">
      <c r="A51" s="10">
        <v>706</v>
      </c>
      <c r="B51" s="10" t="str">
        <f>VLOOKUP(Tabla25[[#This Row],[CONVENIO]],[1]convenios_PAS_PDI!$A:$B,2,FALSE)</f>
        <v>Persoal investigador</v>
      </c>
      <c r="C51" s="11" t="s">
        <v>51</v>
      </c>
      <c r="D51" s="12">
        <v>34440.1</v>
      </c>
      <c r="E51" s="12">
        <f t="shared" si="1"/>
        <v>0</v>
      </c>
      <c r="F51" s="12">
        <v>0</v>
      </c>
      <c r="G51" s="12">
        <v>0</v>
      </c>
      <c r="H51" s="12">
        <v>0</v>
      </c>
      <c r="I51" s="12">
        <v>10288.52</v>
      </c>
      <c r="J51" s="12">
        <f t="shared" si="2"/>
        <v>10288.52</v>
      </c>
      <c r="K51" s="13">
        <f t="shared" si="3"/>
        <v>44728.619999999995</v>
      </c>
    </row>
    <row r="52" spans="1:11" x14ac:dyDescent="0.25">
      <c r="A52" s="10">
        <v>707</v>
      </c>
      <c r="B52" s="10" t="str">
        <f>VLOOKUP(Tabla25[[#This Row],[CONVENIO]],[1]convenios_PAS_PDI!$A:$B,2,FALSE)</f>
        <v>Persoal investigador</v>
      </c>
      <c r="C52" s="11" t="s">
        <v>52</v>
      </c>
      <c r="D52" s="12">
        <v>13384.34</v>
      </c>
      <c r="E52" s="12">
        <f t="shared" si="1"/>
        <v>0</v>
      </c>
      <c r="F52" s="12">
        <v>0</v>
      </c>
      <c r="G52" s="12">
        <v>0</v>
      </c>
      <c r="H52" s="12">
        <v>0</v>
      </c>
      <c r="I52" s="12">
        <v>4565.1499999999996</v>
      </c>
      <c r="J52" s="12">
        <f t="shared" si="2"/>
        <v>4565.1499999999996</v>
      </c>
      <c r="K52" s="13">
        <f t="shared" si="3"/>
        <v>17949.489999999998</v>
      </c>
    </row>
    <row r="53" spans="1:11" x14ac:dyDescent="0.25">
      <c r="A53" s="10">
        <v>74</v>
      </c>
      <c r="B53" s="10" t="str">
        <f>VLOOKUP(Tabla25[[#This Row],[CONVENIO]],[1]convenios_PAS_PDI!$A:$B,2,FALSE)</f>
        <v>Persoal investigador</v>
      </c>
      <c r="C53" s="11" t="s">
        <v>53</v>
      </c>
      <c r="D53" s="12">
        <v>825128.13</v>
      </c>
      <c r="E53" s="12">
        <f t="shared" si="1"/>
        <v>3446.0600000000004</v>
      </c>
      <c r="F53" s="12">
        <v>293.3</v>
      </c>
      <c r="G53" s="12">
        <v>3152.76</v>
      </c>
      <c r="H53" s="12">
        <v>0</v>
      </c>
      <c r="I53" s="12">
        <v>224777.68</v>
      </c>
      <c r="J53" s="12">
        <f t="shared" si="2"/>
        <v>221331.62</v>
      </c>
      <c r="K53" s="13">
        <f t="shared" si="3"/>
        <v>1046459.75</v>
      </c>
    </row>
    <row r="54" spans="1:11" x14ac:dyDescent="0.25">
      <c r="A54" s="10">
        <v>751</v>
      </c>
      <c r="B54" s="10" t="str">
        <f>VLOOKUP(Tabla25[[#This Row],[CONVENIO]],[1]convenios_PAS_PDI!$A:$B,2,FALSE)</f>
        <v>Persoal investigador</v>
      </c>
      <c r="C54" s="11" t="s">
        <v>54</v>
      </c>
      <c r="D54" s="12">
        <v>2250</v>
      </c>
      <c r="E54" s="12">
        <f t="shared" si="1"/>
        <v>0</v>
      </c>
      <c r="F54" s="12">
        <v>0</v>
      </c>
      <c r="G54" s="12">
        <v>0</v>
      </c>
      <c r="H54" s="12">
        <v>0</v>
      </c>
      <c r="I54" s="12">
        <v>733.5</v>
      </c>
      <c r="J54" s="12">
        <f t="shared" si="2"/>
        <v>733.5</v>
      </c>
      <c r="K54" s="13">
        <f t="shared" si="3"/>
        <v>2983.5</v>
      </c>
    </row>
    <row r="55" spans="1:11" x14ac:dyDescent="0.25">
      <c r="A55" s="10">
        <v>752</v>
      </c>
      <c r="B55" s="10" t="str">
        <f>VLOOKUP(Tabla25[[#This Row],[CONVENIO]],[1]convenios_PAS_PDI!$A:$B,2,FALSE)</f>
        <v>Persoal investigador</v>
      </c>
      <c r="C55" s="11" t="s">
        <v>55</v>
      </c>
      <c r="D55" s="12">
        <v>472124.28</v>
      </c>
      <c r="E55" s="12">
        <f t="shared" si="1"/>
        <v>288.51</v>
      </c>
      <c r="F55" s="12">
        <v>230.8</v>
      </c>
      <c r="G55" s="12">
        <v>57.71</v>
      </c>
      <c r="H55" s="12">
        <v>0</v>
      </c>
      <c r="I55" s="12">
        <v>149498</v>
      </c>
      <c r="J55" s="12">
        <f t="shared" si="2"/>
        <v>149209.49</v>
      </c>
      <c r="K55" s="13">
        <f t="shared" si="3"/>
        <v>621333.77</v>
      </c>
    </row>
    <row r="56" spans="1:11" x14ac:dyDescent="0.25">
      <c r="A56" s="10">
        <v>76</v>
      </c>
      <c r="B56" s="10" t="str">
        <f>VLOOKUP(Tabla25[[#This Row],[CONVENIO]],[1]convenios_PAS_PDI!$A:$B,2,FALSE)</f>
        <v>Outros gastos</v>
      </c>
      <c r="C56" s="11" t="s">
        <v>56</v>
      </c>
      <c r="D56" s="12">
        <v>591076.39</v>
      </c>
      <c r="E56" s="12">
        <f t="shared" si="1"/>
        <v>0</v>
      </c>
      <c r="F56" s="12">
        <v>0</v>
      </c>
      <c r="G56" s="12">
        <v>0</v>
      </c>
      <c r="H56" s="12">
        <v>1496.26</v>
      </c>
      <c r="I56" s="12">
        <v>65063.040000000001</v>
      </c>
      <c r="J56" s="12">
        <f t="shared" si="2"/>
        <v>63566.78</v>
      </c>
      <c r="K56" s="13">
        <f t="shared" si="3"/>
        <v>654643.17000000004</v>
      </c>
    </row>
    <row r="57" spans="1:11" x14ac:dyDescent="0.25">
      <c r="A57" s="10">
        <v>80</v>
      </c>
      <c r="B57" s="10" t="str">
        <f>VLOOKUP(Tabla25[[#This Row],[CONVENIO]],[1]convenios_PAS_PDI!$A:$B,2,FALSE)</f>
        <v>Outros gastos</v>
      </c>
      <c r="C57" s="11" t="s">
        <v>57</v>
      </c>
      <c r="D57" s="12">
        <v>2952.36</v>
      </c>
      <c r="E57" s="12">
        <f t="shared" si="1"/>
        <v>0</v>
      </c>
      <c r="F57" s="12">
        <v>0</v>
      </c>
      <c r="G57" s="12">
        <v>0</v>
      </c>
      <c r="H57" s="12">
        <v>0</v>
      </c>
      <c r="I57" s="12">
        <v>0</v>
      </c>
      <c r="J57" s="12">
        <f t="shared" si="2"/>
        <v>0</v>
      </c>
      <c r="K57" s="13">
        <f t="shared" si="3"/>
        <v>2952.36</v>
      </c>
    </row>
    <row r="58" spans="1:11" x14ac:dyDescent="0.25">
      <c r="A58" s="10">
        <v>84</v>
      </c>
      <c r="B58" s="10" t="str">
        <f>VLOOKUP(Tabla25[[#This Row],[CONVENIO]],[1]convenios_PAS_PDI!$A:$B,2,FALSE)</f>
        <v>Outros gastos</v>
      </c>
      <c r="C58" s="11" t="s">
        <v>58</v>
      </c>
      <c r="D58" s="12">
        <v>21897.95</v>
      </c>
      <c r="E58" s="12">
        <f t="shared" si="1"/>
        <v>0</v>
      </c>
      <c r="F58" s="12">
        <v>0</v>
      </c>
      <c r="G58" s="12">
        <v>0</v>
      </c>
      <c r="H58" s="12">
        <v>0</v>
      </c>
      <c r="I58" s="12">
        <v>0</v>
      </c>
      <c r="J58" s="12">
        <f t="shared" si="2"/>
        <v>0</v>
      </c>
      <c r="K58" s="13">
        <f t="shared" si="3"/>
        <v>21897.95</v>
      </c>
    </row>
    <row r="59" spans="1:11" x14ac:dyDescent="0.25">
      <c r="A59" s="10">
        <v>85</v>
      </c>
      <c r="B59" s="10" t="str">
        <f>VLOOKUP(Tabla25[[#This Row],[CONVENIO]],[1]convenios_PAS_PDI!$A:$B,2,FALSE)</f>
        <v>Outros gastos</v>
      </c>
      <c r="C59" s="11" t="s">
        <v>59</v>
      </c>
      <c r="D59" s="12">
        <v>167139.4</v>
      </c>
      <c r="E59" s="12">
        <f t="shared" si="1"/>
        <v>0</v>
      </c>
      <c r="F59" s="12">
        <v>0</v>
      </c>
      <c r="G59" s="12">
        <v>0</v>
      </c>
      <c r="H59" s="12">
        <v>0</v>
      </c>
      <c r="I59" s="12">
        <v>0</v>
      </c>
      <c r="J59" s="12">
        <f t="shared" si="2"/>
        <v>0</v>
      </c>
      <c r="K59" s="13">
        <f t="shared" si="3"/>
        <v>167139.4</v>
      </c>
    </row>
    <row r="60" spans="1:11" x14ac:dyDescent="0.25">
      <c r="A60" s="10">
        <v>86</v>
      </c>
      <c r="B60" s="10" t="str">
        <f>VLOOKUP(Tabla25[[#This Row],[CONVENIO]],[1]convenios_PAS_PDI!$A:$B,2,FALSE)</f>
        <v>Outros gastos</v>
      </c>
      <c r="C60" s="11" t="s">
        <v>60</v>
      </c>
      <c r="D60" s="12">
        <v>0</v>
      </c>
      <c r="E60" s="12">
        <f t="shared" si="1"/>
        <v>0</v>
      </c>
      <c r="F60" s="12">
        <v>0</v>
      </c>
      <c r="G60" s="12">
        <v>0</v>
      </c>
      <c r="H60" s="12">
        <v>0</v>
      </c>
      <c r="I60" s="12">
        <v>0</v>
      </c>
      <c r="J60" s="12">
        <f t="shared" si="2"/>
        <v>0</v>
      </c>
      <c r="K60" s="13">
        <f t="shared" si="3"/>
        <v>0</v>
      </c>
    </row>
    <row r="61" spans="1:11" x14ac:dyDescent="0.25">
      <c r="A61" s="10">
        <v>87</v>
      </c>
      <c r="B61" s="10" t="str">
        <f>VLOOKUP(Tabla25[[#This Row],[CONVENIO]],[1]convenios_PAS_PDI!$A:$B,2,FALSE)</f>
        <v>Outros gastos</v>
      </c>
      <c r="C61" s="11" t="s">
        <v>61</v>
      </c>
      <c r="D61" s="12">
        <v>0</v>
      </c>
      <c r="E61" s="12">
        <f t="shared" si="1"/>
        <v>0</v>
      </c>
      <c r="F61" s="12">
        <v>0</v>
      </c>
      <c r="G61" s="12">
        <v>0</v>
      </c>
      <c r="H61" s="12">
        <v>0</v>
      </c>
      <c r="I61" s="12">
        <v>0</v>
      </c>
      <c r="J61" s="12">
        <f t="shared" si="2"/>
        <v>0</v>
      </c>
      <c r="K61" s="13">
        <f t="shared" si="3"/>
        <v>0</v>
      </c>
    </row>
    <row r="62" spans="1:11" x14ac:dyDescent="0.25">
      <c r="A62" s="14">
        <v>90</v>
      </c>
      <c r="B62" s="14" t="str">
        <f>VLOOKUP(Tabla25[[#This Row],[CONVENIO]],[1]convenios_PAS_PDI!$A:$B,2,FALSE)</f>
        <v>PAS</v>
      </c>
      <c r="C62" s="15" t="s">
        <v>62</v>
      </c>
      <c r="D62" s="16">
        <v>200920.09</v>
      </c>
      <c r="E62" s="16">
        <f t="shared" si="1"/>
        <v>0</v>
      </c>
      <c r="F62" s="15">
        <v>0</v>
      </c>
      <c r="G62" s="15">
        <v>0</v>
      </c>
      <c r="H62" s="15">
        <v>0</v>
      </c>
      <c r="I62" s="15">
        <v>45401.79</v>
      </c>
      <c r="J62" s="16">
        <f t="shared" si="2"/>
        <v>45401.79</v>
      </c>
      <c r="K62" s="17">
        <f t="shared" si="3"/>
        <v>246321.88</v>
      </c>
    </row>
    <row r="63" spans="1:11" ht="15.75" thickBot="1" x14ac:dyDescent="0.3">
      <c r="A63" s="18"/>
      <c r="B63" s="18"/>
      <c r="C63" s="19" t="s">
        <v>63</v>
      </c>
      <c r="D63" s="20">
        <f>SUM(D26:D62)</f>
        <v>100759392.06000003</v>
      </c>
      <c r="E63" s="21">
        <f t="shared" ref="E63:K63" si="4">SUM(E26:E62)</f>
        <v>919097.23</v>
      </c>
      <c r="F63" s="21">
        <f t="shared" si="4"/>
        <v>36385.310000000005</v>
      </c>
      <c r="G63" s="21">
        <f t="shared" si="4"/>
        <v>882711.92</v>
      </c>
      <c r="H63" s="21">
        <f t="shared" si="4"/>
        <v>8506.19</v>
      </c>
      <c r="I63" s="21">
        <f t="shared" si="4"/>
        <v>17796326.030000001</v>
      </c>
      <c r="J63" s="21">
        <f t="shared" si="4"/>
        <v>16868722.609999996</v>
      </c>
      <c r="K63" s="22">
        <f t="shared" si="4"/>
        <v>117628114.66999999</v>
      </c>
    </row>
  </sheetData>
  <mergeCells count="1">
    <mergeCell ref="I1:K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FCE5-8491-45CE-AB5B-3B897E94F2BD}">
  <dimension ref="A1:I38"/>
  <sheetViews>
    <sheetView tabSelected="1" topLeftCell="A4" workbookViewId="0">
      <selection activeCell="A34" sqref="A34"/>
    </sheetView>
  </sheetViews>
  <sheetFormatPr baseColWidth="10" defaultRowHeight="15" x14ac:dyDescent="0.25"/>
  <cols>
    <col min="1" max="1" width="62.85546875" bestFit="1" customWidth="1"/>
    <col min="2" max="2" width="22.42578125" bestFit="1" customWidth="1"/>
    <col min="3" max="3" width="22.28515625" bestFit="1" customWidth="1"/>
    <col min="4" max="4" width="21.7109375" bestFit="1" customWidth="1"/>
    <col min="5" max="5" width="18.5703125" bestFit="1" customWidth="1"/>
  </cols>
  <sheetData>
    <row r="1" spans="1:9" ht="63" customHeight="1" thickBot="1" x14ac:dyDescent="0.3">
      <c r="A1" s="1"/>
      <c r="B1" s="2"/>
      <c r="C1" s="23"/>
      <c r="D1" s="1"/>
      <c r="E1" s="1"/>
      <c r="F1" s="4" t="s">
        <v>0</v>
      </c>
      <c r="G1" s="4"/>
      <c r="H1" s="4"/>
      <c r="I1" s="4"/>
    </row>
    <row r="2" spans="1:9" x14ac:dyDescent="0.25">
      <c r="C2" s="24"/>
    </row>
    <row r="3" spans="1:9" x14ac:dyDescent="0.25">
      <c r="A3" t="s">
        <v>64</v>
      </c>
      <c r="C3" s="24"/>
    </row>
    <row r="4" spans="1:9" x14ac:dyDescent="0.25">
      <c r="A4" t="s">
        <v>65</v>
      </c>
      <c r="C4" s="24"/>
    </row>
    <row r="5" spans="1:9" x14ac:dyDescent="0.25">
      <c r="A5" t="s">
        <v>3</v>
      </c>
      <c r="C5" s="24"/>
    </row>
    <row r="6" spans="1:9" x14ac:dyDescent="0.25">
      <c r="A6" t="s">
        <v>4</v>
      </c>
      <c r="C6" s="24"/>
    </row>
    <row r="9" spans="1:9" x14ac:dyDescent="0.25">
      <c r="A9" s="25" t="s">
        <v>66</v>
      </c>
      <c r="B9" s="25" t="s">
        <v>67</v>
      </c>
      <c r="C9" s="25" t="s">
        <v>68</v>
      </c>
      <c r="D9" s="25" t="s">
        <v>69</v>
      </c>
      <c r="E9" s="26" t="s">
        <v>70</v>
      </c>
    </row>
    <row r="10" spans="1:9" x14ac:dyDescent="0.25">
      <c r="A10" s="5">
        <v>17600789.84</v>
      </c>
      <c r="B10" s="5">
        <v>117628114.67</v>
      </c>
      <c r="C10" s="27">
        <v>169720733.30000001</v>
      </c>
      <c r="D10" s="28">
        <f>Tabla7[[#This Row],[Retribucións Persoal investigador]]/Tabla7[[#This Row],[Gastos totais de persoal]]</f>
        <v>0.14963080798649342</v>
      </c>
      <c r="E10" s="29">
        <f>Tabla7[[#This Row],[Retribucións Persoal investigador]]/Tabla7[[#This Row],[Orzamento total* Uvigo]]</f>
        <v>0.10370441782671698</v>
      </c>
    </row>
    <row r="11" spans="1:9" x14ac:dyDescent="0.25">
      <c r="C11" s="24"/>
    </row>
    <row r="12" spans="1:9" x14ac:dyDescent="0.25">
      <c r="C12" s="24"/>
    </row>
    <row r="13" spans="1:9" x14ac:dyDescent="0.25">
      <c r="A13" s="30" t="s">
        <v>71</v>
      </c>
      <c r="B13" s="31" t="s">
        <v>67</v>
      </c>
      <c r="C13" s="31" t="s">
        <v>68</v>
      </c>
      <c r="D13" s="31" t="s">
        <v>69</v>
      </c>
      <c r="E13" s="32" t="s">
        <v>70</v>
      </c>
    </row>
    <row r="14" spans="1:9" x14ac:dyDescent="0.25">
      <c r="A14" s="33">
        <v>66138863.120000005</v>
      </c>
      <c r="B14" s="34">
        <v>117628114.67</v>
      </c>
      <c r="C14" s="35">
        <v>169720733.30000001</v>
      </c>
      <c r="D14" s="36">
        <f>A14/B14</f>
        <v>0.56227087635935846</v>
      </c>
      <c r="E14" s="37">
        <f>A14/C14</f>
        <v>0.38969230119394022</v>
      </c>
    </row>
    <row r="15" spans="1:9" x14ac:dyDescent="0.25">
      <c r="C15" s="24"/>
    </row>
    <row r="16" spans="1:9" x14ac:dyDescent="0.25">
      <c r="C16" s="24"/>
    </row>
    <row r="17" spans="1:5" x14ac:dyDescent="0.25">
      <c r="A17" s="30" t="s">
        <v>72</v>
      </c>
      <c r="B17" s="31" t="s">
        <v>67</v>
      </c>
      <c r="C17" s="31" t="s">
        <v>68</v>
      </c>
      <c r="D17" s="31" t="s">
        <v>69</v>
      </c>
      <c r="E17" s="32" t="s">
        <v>70</v>
      </c>
    </row>
    <row r="18" spans="1:5" x14ac:dyDescent="0.25">
      <c r="A18" s="34">
        <v>33041828.830000002</v>
      </c>
      <c r="B18" s="34">
        <v>117628114.67</v>
      </c>
      <c r="C18" s="35">
        <v>169720733.30000001</v>
      </c>
      <c r="D18" s="36">
        <f>A18/B18</f>
        <v>0.28090077718832152</v>
      </c>
      <c r="E18" s="37">
        <f>A18/C18</f>
        <v>0.19468351442716753</v>
      </c>
    </row>
    <row r="19" spans="1:5" x14ac:dyDescent="0.25">
      <c r="C19" s="24"/>
    </row>
    <row r="20" spans="1:5" x14ac:dyDescent="0.25">
      <c r="C20" s="24"/>
    </row>
    <row r="21" spans="1:5" x14ac:dyDescent="0.25">
      <c r="A21" s="30" t="s">
        <v>12</v>
      </c>
      <c r="B21" s="31" t="s">
        <v>67</v>
      </c>
      <c r="C21" s="31" t="s">
        <v>68</v>
      </c>
      <c r="D21" s="31" t="s">
        <v>69</v>
      </c>
      <c r="E21" s="32" t="s">
        <v>70</v>
      </c>
    </row>
    <row r="22" spans="1:5" x14ac:dyDescent="0.25">
      <c r="A22" s="34">
        <v>846632.88</v>
      </c>
      <c r="B22" s="34">
        <v>117628114.67</v>
      </c>
      <c r="C22" s="35">
        <v>169720733.30000001</v>
      </c>
      <c r="D22" s="36">
        <f>A22/B22</f>
        <v>7.1975384658267087E-3</v>
      </c>
      <c r="E22" s="37">
        <f>A22/C22</f>
        <v>4.9883880627800701E-3</v>
      </c>
    </row>
    <row r="23" spans="1:5" x14ac:dyDescent="0.25">
      <c r="C23" s="24"/>
    </row>
    <row r="24" spans="1:5" x14ac:dyDescent="0.25">
      <c r="C24" s="24"/>
    </row>
    <row r="25" spans="1:5" x14ac:dyDescent="0.25">
      <c r="A25" s="30" t="s">
        <v>73</v>
      </c>
      <c r="B25" s="31" t="s">
        <v>67</v>
      </c>
      <c r="C25" s="31" t="s">
        <v>68</v>
      </c>
      <c r="D25" s="31" t="s">
        <v>69</v>
      </c>
      <c r="E25" s="32" t="s">
        <v>70</v>
      </c>
    </row>
    <row r="26" spans="1:5" x14ac:dyDescent="0.25">
      <c r="A26" s="34">
        <v>790084.91</v>
      </c>
      <c r="B26" s="34">
        <v>117628114.67</v>
      </c>
      <c r="C26" s="35">
        <v>169720733.30000001</v>
      </c>
      <c r="D26" s="36">
        <f>A26/B26</f>
        <v>6.7168033103016667E-3</v>
      </c>
      <c r="E26" s="37">
        <v>4.6143731767079284E-3</v>
      </c>
    </row>
    <row r="27" spans="1:5" x14ac:dyDescent="0.25">
      <c r="C27" s="24"/>
    </row>
    <row r="28" spans="1:5" x14ac:dyDescent="0.25">
      <c r="C28" s="24"/>
    </row>
    <row r="29" spans="1:5" x14ac:dyDescent="0.25">
      <c r="A29" s="30" t="s">
        <v>74</v>
      </c>
      <c r="B29" s="31" t="s">
        <v>67</v>
      </c>
      <c r="C29" s="31" t="s">
        <v>68</v>
      </c>
      <c r="D29" s="31" t="s">
        <v>69</v>
      </c>
      <c r="E29" s="32" t="s">
        <v>70</v>
      </c>
    </row>
    <row r="30" spans="1:5" x14ac:dyDescent="0.25">
      <c r="A30" s="38">
        <v>412263.66000000003</v>
      </c>
      <c r="B30" s="34">
        <v>117628114.67</v>
      </c>
      <c r="C30" s="35">
        <v>169720733.30000001</v>
      </c>
      <c r="D30" s="36">
        <v>3.5995027078721655E-3</v>
      </c>
      <c r="E30" s="39">
        <v>2.5784998030065434E-3</v>
      </c>
    </row>
    <row r="31" spans="1:5" x14ac:dyDescent="0.25">
      <c r="C31" s="24"/>
    </row>
    <row r="32" spans="1:5" x14ac:dyDescent="0.25">
      <c r="C32" s="24"/>
    </row>
    <row r="33" spans="1:5" x14ac:dyDescent="0.25">
      <c r="A33" s="30" t="s">
        <v>75</v>
      </c>
      <c r="B33" s="31" t="s">
        <v>67</v>
      </c>
      <c r="C33" s="31" t="s">
        <v>68</v>
      </c>
      <c r="D33" s="31" t="s">
        <v>69</v>
      </c>
      <c r="E33" s="32" t="s">
        <v>70</v>
      </c>
    </row>
    <row r="34" spans="1:5" x14ac:dyDescent="0.25">
      <c r="A34" s="38">
        <v>1172230.1599999997</v>
      </c>
      <c r="B34" s="34">
        <v>117628114.67</v>
      </c>
      <c r="C34" s="35">
        <v>169720733.30000001</v>
      </c>
      <c r="D34" s="36">
        <v>1.0022608034016327E-2</v>
      </c>
      <c r="E34" s="37">
        <v>7.1796842338257543E-3</v>
      </c>
    </row>
    <row r="35" spans="1:5" x14ac:dyDescent="0.25">
      <c r="C35" s="24"/>
    </row>
    <row r="36" spans="1:5" x14ac:dyDescent="0.25">
      <c r="C36" s="24"/>
    </row>
    <row r="37" spans="1:5" x14ac:dyDescent="0.25">
      <c r="C37" s="24"/>
    </row>
    <row r="38" spans="1:5" x14ac:dyDescent="0.25">
      <c r="A38" t="s">
        <v>76</v>
      </c>
      <c r="C38" s="24"/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2019_Retribucións_tipo persoal</vt:lpstr>
      <vt:lpstr>2019_Ret_goberno_xeren_cargos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2022-06-06T11:09:28Z</dcterms:created>
  <dcterms:modified xsi:type="dcterms:W3CDTF">2022-06-06T11:17:54Z</dcterms:modified>
</cp:coreProperties>
</file>