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investigación\Transferencia\"/>
    </mc:Choice>
  </mc:AlternateContent>
  <xr:revisionPtr revIDLastSave="0" documentId="13_ncr:1_{2725B9E7-45F2-4388-82DC-C66503B579DD}" xr6:coauthVersionLast="47" xr6:coauthVersionMax="47" xr10:uidLastSave="{00000000-0000-0000-0000-000000000000}"/>
  <bookViews>
    <workbookView xWindow="-120" yWindow="-120" windowWidth="29040" windowHeight="15720" xr2:uid="{192BB9E6-1909-4E28-B238-335984CB29BF}"/>
  </bookViews>
  <sheets>
    <sheet name="2022_OTRI" sheetId="1" r:id="rId1"/>
    <sheet name="2022_Actividades I+D" sheetId="2" r:id="rId2"/>
    <sheet name="2022_Part. act. transferencia" sheetId="7" r:id="rId3"/>
    <sheet name="2022_Act. I+D_centro e G.I." sheetId="3" r:id="rId4"/>
    <sheet name="2022_CACTI" sheetId="4" r:id="rId5"/>
    <sheet name="2022_CINBIO" sheetId="5" r:id="rId6"/>
    <sheet name="2022_CITI" sheetId="8" r:id="rId7"/>
    <sheet name="2022_ECIMAT" sheetId="6" r:id="rId8"/>
  </sheets>
  <externalReferences>
    <externalReference r:id="rId9"/>
    <externalReference r:id="rId10"/>
  </externalReferences>
  <definedNames>
    <definedName name="Interval" localSheetId="5">'[1]Office Work Schedule'!#REF!</definedName>
    <definedName name="Interval">'[1]Office Work Schedule'!#REF!</definedName>
    <definedName name="ScheduleStart" localSheetId="5">'[1]Office Work Schedule'!#REF!</definedName>
    <definedName name="ScheduleStart">'[1]Office Work Schedule'!#REF!</definedName>
    <definedName name="Type" localSheetId="5">'[2]Maintenance Work Order'!#REF!</definedName>
    <definedName name="Type">'[2]Maintenance Work Order'!#REF!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8" l="1"/>
  <c r="E21" i="8"/>
  <c r="D21" i="8"/>
  <c r="C21" i="8"/>
  <c r="F20" i="8"/>
  <c r="F19" i="8"/>
  <c r="E14" i="8"/>
  <c r="E13" i="8"/>
  <c r="F13" i="8" s="1"/>
  <c r="J12" i="8"/>
  <c r="E12" i="8"/>
  <c r="F12" i="8" s="1"/>
  <c r="M40" i="7"/>
  <c r="M42" i="7"/>
  <c r="M38" i="7"/>
  <c r="L43" i="7"/>
  <c r="M43" i="7" s="1"/>
  <c r="L39" i="7"/>
  <c r="L40" i="7"/>
  <c r="L41" i="7"/>
  <c r="M41" i="7" s="1"/>
  <c r="L38" i="7"/>
  <c r="F39" i="7"/>
  <c r="F38" i="7"/>
  <c r="I39" i="7"/>
  <c r="I44" i="7" s="1"/>
  <c r="I38" i="7"/>
  <c r="D42" i="7"/>
  <c r="D39" i="7"/>
  <c r="M39" i="7" s="1"/>
  <c r="D40" i="7"/>
  <c r="D38" i="7"/>
  <c r="C44" i="7"/>
  <c r="E44" i="7"/>
  <c r="F44" i="7"/>
  <c r="G44" i="7"/>
  <c r="H44" i="7"/>
  <c r="J44" i="7"/>
  <c r="K44" i="7"/>
  <c r="B44" i="7"/>
  <c r="O27" i="7"/>
  <c r="O28" i="7"/>
  <c r="O29" i="7"/>
  <c r="O26" i="7"/>
  <c r="L27" i="7"/>
  <c r="L28" i="7"/>
  <c r="L29" i="7"/>
  <c r="L26" i="7"/>
  <c r="I27" i="7"/>
  <c r="I28" i="7"/>
  <c r="I26" i="7"/>
  <c r="F27" i="7"/>
  <c r="F28" i="7"/>
  <c r="F29" i="7"/>
  <c r="F30" i="7"/>
  <c r="P30" i="7" s="1"/>
  <c r="F26" i="7"/>
  <c r="C29" i="7"/>
  <c r="P29" i="7" s="1"/>
  <c r="C27" i="7"/>
  <c r="D31" i="7"/>
  <c r="E31" i="7"/>
  <c r="G31" i="7"/>
  <c r="H31" i="7"/>
  <c r="J31" i="7"/>
  <c r="K31" i="7"/>
  <c r="M31" i="7"/>
  <c r="N31" i="7"/>
  <c r="B31" i="7"/>
  <c r="L44" i="7" l="1"/>
  <c r="D44" i="7"/>
  <c r="M44" i="7" s="1"/>
  <c r="P28" i="7"/>
  <c r="P27" i="7"/>
  <c r="L31" i="7"/>
  <c r="P26" i="7"/>
  <c r="I31" i="7"/>
  <c r="F31" i="7"/>
  <c r="C31" i="7"/>
  <c r="O31" i="7"/>
  <c r="P18" i="7"/>
  <c r="O19" i="7"/>
  <c r="P19" i="7" s="1"/>
  <c r="O17" i="7"/>
  <c r="O16" i="7"/>
  <c r="O15" i="7"/>
  <c r="O14" i="7"/>
  <c r="N20" i="7"/>
  <c r="M20" i="7"/>
  <c r="L16" i="7"/>
  <c r="L15" i="7"/>
  <c r="L14" i="7"/>
  <c r="L20" i="7" s="1"/>
  <c r="K20" i="7"/>
  <c r="J20" i="7"/>
  <c r="I16" i="7"/>
  <c r="I15" i="7"/>
  <c r="I14" i="7"/>
  <c r="H20" i="7"/>
  <c r="G20" i="7"/>
  <c r="F15" i="7"/>
  <c r="F16" i="7"/>
  <c r="F17" i="7"/>
  <c r="F14" i="7"/>
  <c r="F20" i="7" s="1"/>
  <c r="E20" i="7"/>
  <c r="D20" i="7"/>
  <c r="C20" i="7"/>
  <c r="B20" i="7"/>
  <c r="O20" i="7" l="1"/>
  <c r="P16" i="7"/>
  <c r="P15" i="7"/>
  <c r="I20" i="7"/>
  <c r="P17" i="7"/>
  <c r="P31" i="7"/>
  <c r="P14" i="7"/>
  <c r="P20" i="7" s="1"/>
  <c r="F13" i="5"/>
  <c r="C49" i="6"/>
  <c r="D38" i="6"/>
  <c r="C38" i="6"/>
  <c r="E38" i="6" s="1"/>
  <c r="E37" i="6"/>
  <c r="E36" i="6"/>
  <c r="E35" i="6"/>
  <c r="E34" i="6"/>
  <c r="E33" i="6"/>
  <c r="E32" i="6"/>
  <c r="E31" i="6"/>
  <c r="K22" i="6"/>
  <c r="J22" i="6"/>
  <c r="L22" i="6" s="1"/>
  <c r="F22" i="6"/>
  <c r="D22" i="6"/>
  <c r="C22" i="6"/>
  <c r="E22" i="6" s="1"/>
  <c r="L21" i="6"/>
  <c r="F21" i="6"/>
  <c r="E21" i="6"/>
  <c r="L20" i="6"/>
  <c r="F20" i="6"/>
  <c r="E20" i="6"/>
  <c r="L19" i="6"/>
  <c r="F19" i="6"/>
  <c r="E19" i="6"/>
  <c r="L18" i="6"/>
  <c r="F18" i="6"/>
  <c r="E18" i="6"/>
  <c r="L17" i="6"/>
  <c r="F17" i="6"/>
  <c r="E17" i="6"/>
  <c r="B12" i="6"/>
  <c r="A12" i="6"/>
  <c r="M21" i="6" l="1"/>
  <c r="M20" i="6"/>
  <c r="M22" i="6"/>
  <c r="M17" i="6"/>
  <c r="M18" i="6"/>
  <c r="M19" i="6"/>
  <c r="C32" i="5" l="1"/>
  <c r="E24" i="5"/>
  <c r="D24" i="5"/>
  <c r="C24" i="5"/>
  <c r="E15" i="5"/>
  <c r="F12" i="5" s="1"/>
  <c r="D15" i="5"/>
  <c r="C15" i="5"/>
  <c r="B15" i="5"/>
  <c r="F14" i="5"/>
  <c r="J12" i="5"/>
  <c r="I12" i="5"/>
  <c r="C46" i="4" l="1"/>
  <c r="E33" i="4"/>
  <c r="D33" i="4"/>
  <c r="C33" i="4"/>
  <c r="E32" i="4"/>
  <c r="E31" i="4"/>
  <c r="E30" i="4"/>
  <c r="E29" i="4"/>
  <c r="E28" i="4"/>
  <c r="E27" i="4"/>
  <c r="E26" i="4"/>
  <c r="E25" i="4"/>
  <c r="M20" i="4"/>
  <c r="L20" i="4"/>
  <c r="K20" i="4"/>
  <c r="J20" i="4"/>
  <c r="I20" i="4"/>
  <c r="F20" i="4"/>
  <c r="D20" i="4"/>
  <c r="E20" i="4" s="1"/>
  <c r="C20" i="4"/>
  <c r="B20" i="4"/>
  <c r="M19" i="4"/>
  <c r="L19" i="4"/>
  <c r="F19" i="4"/>
  <c r="E19" i="4"/>
  <c r="M18" i="4"/>
  <c r="L18" i="4"/>
  <c r="F18" i="4"/>
  <c r="E18" i="4"/>
  <c r="M17" i="4"/>
  <c r="L17" i="4"/>
  <c r="F17" i="4"/>
  <c r="E17" i="4"/>
  <c r="M16" i="4"/>
  <c r="L16" i="4"/>
  <c r="F16" i="4"/>
  <c r="E16" i="4"/>
  <c r="M15" i="4"/>
  <c r="L15" i="4"/>
  <c r="F15" i="4"/>
  <c r="E15" i="4"/>
  <c r="B11" i="4"/>
  <c r="A11" i="4"/>
  <c r="L216" i="3" l="1"/>
  <c r="K216" i="3"/>
  <c r="F99" i="3"/>
  <c r="D99" i="3"/>
  <c r="C99" i="3"/>
  <c r="E98" i="3"/>
  <c r="E97" i="3"/>
  <c r="E96" i="3"/>
  <c r="E95" i="3"/>
  <c r="T94" i="3"/>
  <c r="S94" i="3"/>
  <c r="R94" i="3"/>
  <c r="Q94" i="3"/>
  <c r="M94" i="3"/>
  <c r="K94" i="3"/>
  <c r="J94" i="3"/>
  <c r="E94" i="3"/>
  <c r="L93" i="3"/>
  <c r="E93" i="3"/>
  <c r="L92" i="3"/>
  <c r="E92" i="3"/>
  <c r="L91" i="3"/>
  <c r="E91" i="3"/>
  <c r="L90" i="3"/>
  <c r="E90" i="3"/>
  <c r="L89" i="3"/>
  <c r="E89" i="3"/>
  <c r="L88" i="3"/>
  <c r="E88" i="3"/>
  <c r="L87" i="3"/>
  <c r="E87" i="3"/>
  <c r="L86" i="3"/>
  <c r="E86" i="3"/>
  <c r="L85" i="3"/>
  <c r="E85" i="3"/>
  <c r="L84" i="3"/>
  <c r="E84" i="3"/>
  <c r="L83" i="3"/>
  <c r="E83" i="3"/>
  <c r="L82" i="3"/>
  <c r="E82" i="3"/>
  <c r="L81" i="3"/>
  <c r="E81" i="3"/>
  <c r="L80" i="3"/>
  <c r="E80" i="3"/>
  <c r="E99" i="3" s="1"/>
  <c r="L79" i="3"/>
  <c r="L78" i="3"/>
  <c r="L77" i="3"/>
  <c r="L76" i="3"/>
  <c r="L75" i="3"/>
  <c r="L74" i="3"/>
  <c r="E74" i="3"/>
  <c r="D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F32" i="3"/>
  <c r="D32" i="3"/>
  <c r="C32" i="3"/>
  <c r="L31" i="3"/>
  <c r="E31" i="3"/>
  <c r="L30" i="3"/>
  <c r="E30" i="3"/>
  <c r="L29" i="3"/>
  <c r="E29" i="3"/>
  <c r="L28" i="3"/>
  <c r="E28" i="3"/>
  <c r="L27" i="3"/>
  <c r="E27" i="3"/>
  <c r="L26" i="3"/>
  <c r="E26" i="3"/>
  <c r="L25" i="3"/>
  <c r="E25" i="3"/>
  <c r="L24" i="3"/>
  <c r="E24" i="3"/>
  <c r="L23" i="3"/>
  <c r="E23" i="3"/>
  <c r="L22" i="3"/>
  <c r="E22" i="3"/>
  <c r="L21" i="3"/>
  <c r="E21" i="3"/>
  <c r="L20" i="3"/>
  <c r="E20" i="3"/>
  <c r="L19" i="3"/>
  <c r="E19" i="3"/>
  <c r="L18" i="3"/>
  <c r="E18" i="3"/>
  <c r="L17" i="3"/>
  <c r="E17" i="3"/>
  <c r="L16" i="3"/>
  <c r="E16" i="3"/>
  <c r="L15" i="3"/>
  <c r="E15" i="3"/>
  <c r="L14" i="3"/>
  <c r="E14" i="3"/>
  <c r="L13" i="3"/>
  <c r="E13" i="3"/>
  <c r="L12" i="3"/>
  <c r="L94" i="3" s="1"/>
  <c r="E12" i="3"/>
  <c r="E32" i="3" s="1"/>
  <c r="D78" i="2"/>
  <c r="C78" i="2"/>
  <c r="D59" i="2"/>
  <c r="C59" i="2"/>
  <c r="J44" i="2"/>
  <c r="I44" i="2"/>
  <c r="H44" i="2"/>
  <c r="G44" i="2"/>
  <c r="F44" i="2"/>
  <c r="E44" i="2"/>
  <c r="D44" i="2"/>
  <c r="K44" i="2" s="1"/>
  <c r="C44" i="2"/>
  <c r="B44" i="2"/>
  <c r="K43" i="2"/>
  <c r="K42" i="2"/>
  <c r="K41" i="2"/>
  <c r="K40" i="2"/>
  <c r="K39" i="2"/>
  <c r="K38" i="2"/>
  <c r="K37" i="2"/>
  <c r="J30" i="2"/>
  <c r="I30" i="2"/>
  <c r="H30" i="2"/>
  <c r="G30" i="2"/>
  <c r="F30" i="2"/>
  <c r="E30" i="2"/>
  <c r="D30" i="2"/>
  <c r="C30" i="2"/>
  <c r="B30" i="2"/>
  <c r="K29" i="2"/>
  <c r="K28" i="2"/>
  <c r="K27" i="2"/>
  <c r="K26" i="2"/>
  <c r="K25" i="2"/>
  <c r="K30" i="2" s="1"/>
  <c r="K24" i="2"/>
  <c r="K23" i="2"/>
  <c r="K16" i="2"/>
  <c r="J16" i="2"/>
  <c r="I16" i="2"/>
  <c r="H16" i="2"/>
  <c r="G16" i="2"/>
  <c r="F16" i="2"/>
  <c r="E16" i="2"/>
  <c r="D16" i="2"/>
  <c r="C16" i="2"/>
  <c r="B16" i="2"/>
  <c r="M15" i="2"/>
  <c r="L15" i="2"/>
  <c r="M14" i="2"/>
  <c r="L14" i="2"/>
  <c r="M13" i="2"/>
  <c r="M16" i="2" s="1"/>
  <c r="L13" i="2"/>
  <c r="L16" i="2" s="1"/>
  <c r="F20" i="1" l="1"/>
  <c r="F23" i="1"/>
  <c r="F22" i="1"/>
  <c r="F21" i="1"/>
  <c r="F19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<sst xmlns="http://schemas.openxmlformats.org/spreadsheetml/2006/main" count="1367" uniqueCount="310">
  <si>
    <t>Unidade de Análises e Programas</t>
  </si>
  <si>
    <t>Fonte: OTRI; FUVI</t>
  </si>
  <si>
    <t xml:space="preserve">TRANSFERENCIA </t>
  </si>
  <si>
    <t>Campus de Ourense</t>
  </si>
  <si>
    <t>Campus de Vigo</t>
  </si>
  <si>
    <t>Campus de Pontevedra</t>
  </si>
  <si>
    <t>Total</t>
  </si>
  <si>
    <t>titorizadas</t>
  </si>
  <si>
    <t>creadas</t>
  </si>
  <si>
    <t>nacionais</t>
  </si>
  <si>
    <t>internacionais</t>
  </si>
  <si>
    <t>Nº de patentes nacionais activas</t>
  </si>
  <si>
    <t>Contratos de licencia no 2022</t>
  </si>
  <si>
    <t>Spin-off no 2022</t>
  </si>
  <si>
    <t>Patentes solicitadas no 2022</t>
  </si>
  <si>
    <t>Patentes concedidas no 2022</t>
  </si>
  <si>
    <t>Patentes en explotación a 31/12/2022</t>
  </si>
  <si>
    <t>Patentes postas en explotación en 2022</t>
  </si>
  <si>
    <t>Modelos de utilidade solicitados en 2022</t>
  </si>
  <si>
    <t>Modelos de utilidade concedidos no 2022</t>
  </si>
  <si>
    <t>Modelos de utilidade en explotación no 2022</t>
  </si>
  <si>
    <t>Número de Start-up creadas por Graduados da Uvigo no 2022</t>
  </si>
  <si>
    <t>Rexistros de propiedade intelectual 2022</t>
  </si>
  <si>
    <t>software</t>
  </si>
  <si>
    <t>outros (audiovisual)</t>
  </si>
  <si>
    <t>Actividades de I+D contratadas ao longo do ano_Información xeral</t>
  </si>
  <si>
    <t>Fonte: SUXI</t>
  </si>
  <si>
    <t>2022_CONTRATACIÓN I+D</t>
  </si>
  <si>
    <t>Contratación artigo 83 LOU
(inclúe xestión externa)</t>
  </si>
  <si>
    <t>Ámbito do PDI responsable da actividade</t>
  </si>
  <si>
    <t>Artes e Humanidades</t>
  </si>
  <si>
    <t>Ciencias</t>
  </si>
  <si>
    <t>Ciencias da Saúde</t>
  </si>
  <si>
    <t>Ciencias Sociais e Xurídicas</t>
  </si>
  <si>
    <t>Enxeñaría e Arquitectura</t>
  </si>
  <si>
    <t>Nº actividades</t>
  </si>
  <si>
    <t>Importe</t>
  </si>
  <si>
    <t>Contrato</t>
  </si>
  <si>
    <t>Curso</t>
  </si>
  <si>
    <t>Informe</t>
  </si>
  <si>
    <t>Actividades por ámbito, sexo e categoría</t>
  </si>
  <si>
    <t>Homes</t>
  </si>
  <si>
    <t>Mulleres</t>
  </si>
  <si>
    <t>Axudante doutor/a</t>
  </si>
  <si>
    <t>Catedrático/a de Escola Universitaria</t>
  </si>
  <si>
    <t>Catedrático/a de Universidade</t>
  </si>
  <si>
    <t>Persoal de programas de investigación</t>
  </si>
  <si>
    <t>Profesor/a contratado/a doutor/a</t>
  </si>
  <si>
    <t>Profesor/a emérito/a</t>
  </si>
  <si>
    <t>Profesor/a titular de Universidade</t>
  </si>
  <si>
    <t>PDI responsable que realiza a actividade, 
por ámbito, sexo e categoría</t>
  </si>
  <si>
    <t>Actividades segundo ámbito xeográfico</t>
  </si>
  <si>
    <t>Tipo_actividade</t>
  </si>
  <si>
    <t>Comunidade Autónoma</t>
  </si>
  <si>
    <t>Resto de España</t>
  </si>
  <si>
    <t>Unión Europea</t>
  </si>
  <si>
    <t>Resto de Europa non UE</t>
  </si>
  <si>
    <t>Resto do mundo</t>
  </si>
  <si>
    <t>Actividades segundo natureza do contratante</t>
  </si>
  <si>
    <t>Administración Pública non AGE</t>
  </si>
  <si>
    <t>AGE</t>
  </si>
  <si>
    <t>Empresas</t>
  </si>
  <si>
    <t>Fundacións / Asociacións</t>
  </si>
  <si>
    <t>Outros</t>
  </si>
  <si>
    <t>Actividades por campus e centro</t>
  </si>
  <si>
    <t>Actividades segundo grupo de investigación</t>
  </si>
  <si>
    <t>PDI responsable segundo grupo de investigación</t>
  </si>
  <si>
    <t>Campus</t>
  </si>
  <si>
    <t>Centro</t>
  </si>
  <si>
    <t>Importes</t>
  </si>
  <si>
    <t>Código</t>
  </si>
  <si>
    <t>Nome_grupo</t>
  </si>
  <si>
    <t>Ourense</t>
  </si>
  <si>
    <t>Escola de Enxeñaría Aeronáutica e do Espazo</t>
  </si>
  <si>
    <t>AA1</t>
  </si>
  <si>
    <t xml:space="preserve"> Investigaciones Agrarias y Alimentarias</t>
  </si>
  <si>
    <t>Escola Superior de Enxeñaría Informática</t>
  </si>
  <si>
    <t>AF4</t>
  </si>
  <si>
    <t xml:space="preserve"> Ingeniería Agroforestal</t>
  </si>
  <si>
    <t>Facultade de Ciencias</t>
  </si>
  <si>
    <t>APET</t>
  </si>
  <si>
    <t xml:space="preserve"> Applied Power Electronics Technology (Tecnoloxía Electrónica de Potencia Aplicada)</t>
  </si>
  <si>
    <t>Facultade de Ciencias Empresariais e Turismo</t>
  </si>
  <si>
    <t>BA2</t>
  </si>
  <si>
    <t xml:space="preserve"> Biología Ambiental</t>
  </si>
  <si>
    <t>Facultade de Dereito</t>
  </si>
  <si>
    <t>BEV1</t>
  </si>
  <si>
    <t xml:space="preserve"> Agrobiología Ambiental: Calidad, Suelos y Plantas</t>
  </si>
  <si>
    <t>Facultade de Educación e Traballo Social</t>
  </si>
  <si>
    <t>BiFeGa</t>
  </si>
  <si>
    <t xml:space="preserve"> Grupo de Investigación en Estudos Literarios e Culturais, Tradución e Interpretación</t>
  </si>
  <si>
    <t>Facultade de Historia</t>
  </si>
  <si>
    <t>BV1</t>
  </si>
  <si>
    <t xml:space="preserve"> Pranta, Solo e Aproveitamento de Subproductos</t>
  </si>
  <si>
    <t>Pontevedra</t>
  </si>
  <si>
    <t>Escola de Enxeñaría Forestal</t>
  </si>
  <si>
    <t>ByCIAMA</t>
  </si>
  <si>
    <t xml:space="preserve"> Biotecnología y Calidad en Industrias Agroalimentarias y Medio Ambiente</t>
  </si>
  <si>
    <t>Facultade  de Ciencias da Educacion e do Deporte</t>
  </si>
  <si>
    <t>ChETE</t>
  </si>
  <si>
    <t xml:space="preserve"> Ingeniería Química, Térmica y Ambiental</t>
  </si>
  <si>
    <t>Facultade de Ciencias Sociais e da Comunicación</t>
  </si>
  <si>
    <t>CI11</t>
  </si>
  <si>
    <t xml:space="preserve"> ENCOMAT (Ingeniería de Corrosión y Materiales)</t>
  </si>
  <si>
    <t>Vigo</t>
  </si>
  <si>
    <t>Escola de Enxeñaría de Minas e Enerxía</t>
  </si>
  <si>
    <t>CI5</t>
  </si>
  <si>
    <t xml:space="preserve"> Gestión Segura y Sostenible de Recursos Minerales</t>
  </si>
  <si>
    <t>Escola de Enxeñaría de Telecomunicación</t>
  </si>
  <si>
    <t>CI8</t>
  </si>
  <si>
    <t xml:space="preserve"> Innovación en Agrolimentación y Salud: Aproximación multidisciplinar mediante análisis químico, neurofisiología, fisiología vegetal,microbiología y biotecnología</t>
  </si>
  <si>
    <t>Escola de Enxeñaría Industrial</t>
  </si>
  <si>
    <t>DMT</t>
  </si>
  <si>
    <t xml:space="preserve"> Dereito Mercantil e do Traballo</t>
  </si>
  <si>
    <t>Facultade de Ciencias do Mar</t>
  </si>
  <si>
    <t>EA3</t>
  </si>
  <si>
    <t xml:space="preserve"> REDE: Investigación en Economía, Energía y Medio Ambiente</t>
  </si>
  <si>
    <t>Facultade de Bioloxía</t>
  </si>
  <si>
    <t>EF5</t>
  </si>
  <si>
    <t xml:space="preserve"> Empresa internacional y capital intelectual</t>
  </si>
  <si>
    <t>EG2</t>
  </si>
  <si>
    <t xml:space="preserve"> GED (Grupo de Enxeñería e Deseño)</t>
  </si>
  <si>
    <t>Facultade de Ciencias Económicas e Empresariais</t>
  </si>
  <si>
    <t>EG6</t>
  </si>
  <si>
    <t xml:space="preserve"> CIMA</t>
  </si>
  <si>
    <t>Facultade de Ciencias Xurídicas e do Traballo</t>
  </si>
  <si>
    <t>EM1</t>
  </si>
  <si>
    <t xml:space="preserve"> GTE (Grupo de Tecnoloxía Enerxética)</t>
  </si>
  <si>
    <t>Facultade de Filoloxía e Tradución</t>
  </si>
  <si>
    <t>EN.EDI</t>
  </si>
  <si>
    <t xml:space="preserve"> Enxeñería Eficiente e Dixital</t>
  </si>
  <si>
    <t>Facultade de Química</t>
  </si>
  <si>
    <t>EÑ1</t>
  </si>
  <si>
    <t xml:space="preserve"> Grupo de Investigación en Redes Eléctricas</t>
  </si>
  <si>
    <t>EQ1</t>
  </si>
  <si>
    <t xml:space="preserve"> Procesos de Separación</t>
  </si>
  <si>
    <t>EQ10</t>
  </si>
  <si>
    <t xml:space="preserve"> Enxeñería Química 10</t>
  </si>
  <si>
    <t>EQ2</t>
  </si>
  <si>
    <t xml:space="preserve"> Ingeniería Química</t>
  </si>
  <si>
    <t>Tipo de actividades por campus e centro</t>
  </si>
  <si>
    <t>EQ3</t>
  </si>
  <si>
    <t xml:space="preserve"> Ingeniería Química 3</t>
  </si>
  <si>
    <t>Tipo_Actividade</t>
  </si>
  <si>
    <t>EQ4</t>
  </si>
  <si>
    <t xml:space="preserve"> Enxeñería Química 4</t>
  </si>
  <si>
    <t>ET1</t>
  </si>
  <si>
    <t xml:space="preserve"> GIST (Grupo de Ingeniería de Sistemas Telemáticos)</t>
  </si>
  <si>
    <t>ET2</t>
  </si>
  <si>
    <t xml:space="preserve"> Grupo de Servicios para la Sociedad de la Información</t>
  </si>
  <si>
    <t>ET3</t>
  </si>
  <si>
    <t xml:space="preserve"> Laboratorio de Redes</t>
  </si>
  <si>
    <t>EZ1</t>
  </si>
  <si>
    <t xml:space="preserve"> Ecoloxía e Zooloxía</t>
  </si>
  <si>
    <t>FA2</t>
  </si>
  <si>
    <t xml:space="preserve"> Física Aplicada 2</t>
  </si>
  <si>
    <t>FA3</t>
  </si>
  <si>
    <t xml:space="preserve"> Novos Materiais</t>
  </si>
  <si>
    <t>FA5</t>
  </si>
  <si>
    <t xml:space="preserve"> Aplicacións Industriais dos Láseres</t>
  </si>
  <si>
    <t>FA9</t>
  </si>
  <si>
    <t xml:space="preserve"> EphysLab</t>
  </si>
  <si>
    <t>FB2</t>
  </si>
  <si>
    <t xml:space="preserve"> Fisiología de Peces</t>
  </si>
  <si>
    <t>FB3</t>
  </si>
  <si>
    <t xml:space="preserve"> Fisiología Endocrina y Neurofisiología</t>
  </si>
  <si>
    <t>FT1</t>
  </si>
  <si>
    <t xml:space="preserve"> Física de la Tierra (GOFUVI)</t>
  </si>
  <si>
    <t>GALMA</t>
  </si>
  <si>
    <t xml:space="preserve"> Galician Observatory for Media Accessibility</t>
  </si>
  <si>
    <t>GEA</t>
  </si>
  <si>
    <t xml:space="preserve"> Ecología Animal</t>
  </si>
  <si>
    <t>GEF</t>
  </si>
  <si>
    <t xml:space="preserve"> Grupo de Enxeñería de Fabricación (GEF)</t>
  </si>
  <si>
    <t>GEN</t>
  </si>
  <si>
    <t xml:space="preserve"> Governance And Economics Research Network</t>
  </si>
  <si>
    <t>GETSIT</t>
  </si>
  <si>
    <t xml:space="preserve"> Grupo de Estudios en Trabajo Social: Investigación y Transferencia</t>
  </si>
  <si>
    <t>H20</t>
  </si>
  <si>
    <t xml:space="preserve"> Grupo de Estudios de Arqueología, Antigüedad y Territorio (GEAAT)</t>
  </si>
  <si>
    <t>H2M</t>
  </si>
  <si>
    <t xml:space="preserve"> Historia Medieval, Historia Moderna y Ciencias y Técnicas Historiográficas</t>
  </si>
  <si>
    <t>HC1</t>
  </si>
  <si>
    <t xml:space="preserve"> Historia Contemporánea 1</t>
  </si>
  <si>
    <t>HI14</t>
  </si>
  <si>
    <t xml:space="preserve"> Investigación en Contextos Educativos y Socioeducativos</t>
  </si>
  <si>
    <t>HI22</t>
  </si>
  <si>
    <t xml:space="preserve"> HealthyFit</t>
  </si>
  <si>
    <t>HI6</t>
  </si>
  <si>
    <t xml:space="preserve"> Didáctica especial 6 ? actividad física, expresión y creatividad</t>
  </si>
  <si>
    <t>ICLab</t>
  </si>
  <si>
    <t xml:space="preserve"> Information and Computing Laboratory</t>
  </si>
  <si>
    <t>IO1</t>
  </si>
  <si>
    <t xml:space="preserve"> Inferencia Estadística, Decisión e Investigación Operativa</t>
  </si>
  <si>
    <t>LIA2</t>
  </si>
  <si>
    <t xml:space="preserve"> Laboratorio de Informática Aplicada</t>
  </si>
  <si>
    <t>MDA-I</t>
  </si>
  <si>
    <t>MEDEA Iuris</t>
  </si>
  <si>
    <t>MDA</t>
  </si>
  <si>
    <t>I</t>
  </si>
  <si>
    <t>OC1</t>
  </si>
  <si>
    <t xml:space="preserve"> G4 Plus Desarrollo Estratégico: Organización e Territorio</t>
  </si>
  <si>
    <t>OC2</t>
  </si>
  <si>
    <t xml:space="preserve"> Organización y Comercialización</t>
  </si>
  <si>
    <t>OE2</t>
  </si>
  <si>
    <t xml:space="preserve"> Enxeñería de Organización</t>
  </si>
  <si>
    <t>OE7</t>
  </si>
  <si>
    <t xml:space="preserve"> Organización do Coñecemento</t>
  </si>
  <si>
    <t>OF1</t>
  </si>
  <si>
    <t xml:space="preserve"> Grupo de Ingeniería Física</t>
  </si>
  <si>
    <t>QO3</t>
  </si>
  <si>
    <t xml:space="preserve"> Síntesis, Estructura y Simulación (S3)</t>
  </si>
  <si>
    <t>RE1</t>
  </si>
  <si>
    <t xml:space="preserve"> Ecología Acuática</t>
  </si>
  <si>
    <t>RE6</t>
  </si>
  <si>
    <t xml:space="preserve"> Ecología Evolutiva</t>
  </si>
  <si>
    <t>REMOSS</t>
  </si>
  <si>
    <t xml:space="preserve"> Equipo de Investigación en Rendimiento y Motricidad del Salvamento y Socorrismo</t>
  </si>
  <si>
    <t>SC10</t>
  </si>
  <si>
    <t xml:space="preserve"> Grupo de Procesado de Señal en Comunicaciones</t>
  </si>
  <si>
    <t>SC2</t>
  </si>
  <si>
    <t xml:space="preserve"> Grupo de Dispositivos de Alta Frecuencia</t>
  </si>
  <si>
    <t>SC7</t>
  </si>
  <si>
    <t xml:space="preserve"> Antenas, Radar e Comunicacións Ópticas</t>
  </si>
  <si>
    <t>SC9</t>
  </si>
  <si>
    <t xml:space="preserve"> Grupo de Tecnologías Multimedia</t>
  </si>
  <si>
    <t>Sen asignar</t>
  </si>
  <si>
    <t>SEPCOM</t>
  </si>
  <si>
    <t xml:space="preserve"> Investigación en Comunicación para el Servicio Público</t>
  </si>
  <si>
    <t>PDI responsable por campus e centro</t>
  </si>
  <si>
    <t>SI4</t>
  </si>
  <si>
    <t xml:space="preserve"> Sistemas Informáticos de Nova Xeración</t>
  </si>
  <si>
    <t>SI6</t>
  </si>
  <si>
    <t xml:space="preserve"> Grupo de Informática Gráfica y Multimedia (Gig)</t>
  </si>
  <si>
    <t>sj1</t>
  </si>
  <si>
    <t xml:space="preserve"> Sistemas Juridicos</t>
  </si>
  <si>
    <t>SR</t>
  </si>
  <si>
    <t xml:space="preserve"> Sistemas Radio</t>
  </si>
  <si>
    <t>TC1</t>
  </si>
  <si>
    <t xml:space="preserve"> Grupo de Tecnologías de la Información</t>
  </si>
  <si>
    <t>TDSN</t>
  </si>
  <si>
    <t xml:space="preserve"> Diseño y Simulación Numérica en Ingeniería Mecánica</t>
  </si>
  <si>
    <t>TE1</t>
  </si>
  <si>
    <t xml:space="preserve"> División de Deseño e Microelectrónica</t>
  </si>
  <si>
    <t>TE3</t>
  </si>
  <si>
    <t xml:space="preserve"> Comunicacións Dixitais e Instrumentación</t>
  </si>
  <si>
    <t>TF1</t>
  </si>
  <si>
    <t xml:space="preserve"> Xeotecnoloxías Aplicadas</t>
  </si>
  <si>
    <t>TGTA</t>
  </si>
  <si>
    <t xml:space="preserve"> Grupo de Tecnologías Aeroespaciales</t>
  </si>
  <si>
    <t>TI4</t>
  </si>
  <si>
    <t xml:space="preserve"> Traducción &amp;amp; Paratraducción</t>
  </si>
  <si>
    <t>TNT</t>
  </si>
  <si>
    <t xml:space="preserve"> TEAM NANO TECH (Nanotechnology Group)</t>
  </si>
  <si>
    <t>VNPC</t>
  </si>
  <si>
    <t xml:space="preserve"> Videoxogos, Narrativa, Persuasión e Creatividade</t>
  </si>
  <si>
    <t>XB2</t>
  </si>
  <si>
    <t xml:space="preserve"> Genética de Poblaciones y Citogenética</t>
  </si>
  <si>
    <t>XM3</t>
  </si>
  <si>
    <t xml:space="preserve"> Análise de Concas Sedimentarias</t>
  </si>
  <si>
    <t>XO1</t>
  </si>
  <si>
    <t xml:space="preserve"> Observational Research Group</t>
  </si>
  <si>
    <t>Tipo actividades segundo grupo de investigación</t>
  </si>
  <si>
    <t>Fonte: Área de apoio á investigación e transferencia ámbito científico</t>
  </si>
  <si>
    <t>2022_FACTURACIÓN CACTI</t>
  </si>
  <si>
    <t>Nº solicitudes</t>
  </si>
  <si>
    <t>Importe medio bruto</t>
  </si>
  <si>
    <t>Tipo usuario/a</t>
  </si>
  <si>
    <t>Nº usuarios/as</t>
  </si>
  <si>
    <t>IVE</t>
  </si>
  <si>
    <t>Total facturación</t>
  </si>
  <si>
    <t>% tipo usuario/a</t>
  </si>
  <si>
    <t>Facturación por tipoloxía</t>
  </si>
  <si>
    <t>Nº facturas</t>
  </si>
  <si>
    <t>% importe sobre total</t>
  </si>
  <si>
    <t>Cargo interno</t>
  </si>
  <si>
    <t>Entidade privada internacional</t>
  </si>
  <si>
    <t>Entidade privada nacional</t>
  </si>
  <si>
    <t>Organismo público internacional</t>
  </si>
  <si>
    <t>Organismo público nacional</t>
  </si>
  <si>
    <t>Importes por ámbito xeográfico</t>
  </si>
  <si>
    <t>Tipo</t>
  </si>
  <si>
    <t>Resto de Europa</t>
  </si>
  <si>
    <t>Facturas por ámbito xeográfico</t>
  </si>
  <si>
    <t>2022_FACTURACIÓN CINBIO</t>
  </si>
  <si>
    <t>Nª usuarios/as</t>
  </si>
  <si>
    <t>Total Facturación</t>
  </si>
  <si>
    <t>% facturación</t>
  </si>
  <si>
    <t>Entidade privada</t>
  </si>
  <si>
    <t>Organismo público</t>
  </si>
  <si>
    <t>Ámbito xeográfico_Importes</t>
  </si>
  <si>
    <t>Natureza</t>
  </si>
  <si>
    <t>Privada</t>
  </si>
  <si>
    <t>Pública</t>
  </si>
  <si>
    <t>Ámbito xeográfico_nº facturas</t>
  </si>
  <si>
    <t>2022_FACTURACIÓN ECIMAT</t>
  </si>
  <si>
    <t>Cargo Interno</t>
  </si>
  <si>
    <t>Participantes en actividades de transferencia que se desenvolveron ao longo do ano (anuais e plurianuais)</t>
  </si>
  <si>
    <t>2022_Participantes en actividades de transferencia</t>
  </si>
  <si>
    <t>Muller</t>
  </si>
  <si>
    <t>Total ámbito</t>
  </si>
  <si>
    <t>Profesorado asociado</t>
  </si>
  <si>
    <t>Profesor/a Emérito/a</t>
  </si>
  <si>
    <t>Participantes en actividades 
do artigo 83</t>
  </si>
  <si>
    <t>Participantes noutras actividades de transferencia 
(patentes, spin-off e outras)</t>
  </si>
  <si>
    <t>2022_FACTURACIÓN CITI</t>
  </si>
  <si>
    <t>Nº de usuarios/as</t>
  </si>
  <si>
    <t>Ámbito xeográfico</t>
  </si>
  <si>
    <t>Data do informe:  xuño 2023</t>
  </si>
  <si>
    <t>Participantes totais únicos en actividades de transferencia no ano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</si>
</sst>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FFFF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6"/>
      <name val="Calibri"/>
      <family val="2"/>
      <scheme val="minor"/>
    </font>
    <font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E2AC00"/>
        <bgColor indexed="64"/>
      </patternFill>
    </fill>
    <fill>
      <patternFill patternType="solid">
        <fgColor theme="5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/>
    <xf numFmtId="0" fontId="1" fillId="9" borderId="0" applyNumberFormat="0" applyBorder="0" applyAlignment="0" applyProtection="0"/>
    <xf numFmtId="0" fontId="5" fillId="0" borderId="0"/>
    <xf numFmtId="0" fontId="1" fillId="0" borderId="0"/>
    <xf numFmtId="0" fontId="1" fillId="11" borderId="0" applyNumberFormat="0" applyBorder="0" applyAlignment="0" applyProtection="0"/>
  </cellStyleXfs>
  <cellXfs count="141">
    <xf numFmtId="0" fontId="0" fillId="0" borderId="0" xfId="0"/>
    <xf numFmtId="0" fontId="6" fillId="0" borderId="1" xfId="3" applyFont="1" applyBorder="1" applyAlignment="1">
      <alignment vertical="center" wrapText="1"/>
    </xf>
    <xf numFmtId="0" fontId="6" fillId="0" borderId="1" xfId="3" applyFont="1" applyBorder="1"/>
    <xf numFmtId="0" fontId="1" fillId="0" borderId="1" xfId="0" applyFont="1" applyBorder="1"/>
    <xf numFmtId="0" fontId="6" fillId="0" borderId="0" xfId="3" applyFont="1"/>
    <xf numFmtId="0" fontId="1" fillId="0" borderId="0" xfId="0" applyFont="1"/>
    <xf numFmtId="0" fontId="8" fillId="0" borderId="0" xfId="0" applyFont="1"/>
    <xf numFmtId="0" fontId="7" fillId="0" borderId="0" xfId="3" applyFont="1" applyAlignment="1">
      <alignment horizontal="right" wrapText="1"/>
    </xf>
    <xf numFmtId="0" fontId="9" fillId="0" borderId="0" xfId="3" applyFont="1"/>
    <xf numFmtId="3" fontId="1" fillId="0" borderId="0" xfId="0" applyNumberFormat="1" applyFont="1"/>
    <xf numFmtId="0" fontId="1" fillId="0" borderId="2" xfId="0" applyFont="1" applyBorder="1"/>
    <xf numFmtId="0" fontId="6" fillId="0" borderId="0" xfId="0" applyFont="1"/>
    <xf numFmtId="0" fontId="13" fillId="0" borderId="1" xfId="3" applyFont="1" applyBorder="1"/>
    <xf numFmtId="0" fontId="14" fillId="0" borderId="1" xfId="3" applyFont="1" applyBorder="1"/>
    <xf numFmtId="0" fontId="14" fillId="0" borderId="1" xfId="3" applyFont="1" applyBorder="1" applyAlignment="1">
      <alignment wrapText="1"/>
    </xf>
    <xf numFmtId="0" fontId="15" fillId="0" borderId="1" xfId="3" applyFont="1" applyBorder="1" applyAlignment="1">
      <alignment horizontal="left" wrapText="1"/>
    </xf>
    <xf numFmtId="0" fontId="13" fillId="0" borderId="0" xfId="3" applyFont="1"/>
    <xf numFmtId="0" fontId="6" fillId="0" borderId="0" xfId="3" applyFont="1" applyAlignment="1">
      <alignment vertical="center" wrapText="1"/>
    </xf>
    <xf numFmtId="0" fontId="14" fillId="0" borderId="0" xfId="3" applyFont="1"/>
    <xf numFmtId="0" fontId="14" fillId="0" borderId="0" xfId="3" applyFont="1" applyAlignment="1">
      <alignment wrapText="1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center" wrapText="1"/>
    </xf>
    <xf numFmtId="0" fontId="11" fillId="0" borderId="0" xfId="3" applyFont="1"/>
    <xf numFmtId="0" fontId="8" fillId="0" borderId="0" xfId="0" applyFont="1" applyAlignment="1">
      <alignment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4" xfId="0" applyFont="1" applyBorder="1"/>
    <xf numFmtId="164" fontId="1" fillId="0" borderId="4" xfId="0" applyNumberFormat="1" applyFont="1" applyBorder="1"/>
    <xf numFmtId="0" fontId="1" fillId="4" borderId="2" xfId="0" applyFont="1" applyFill="1" applyBorder="1"/>
    <xf numFmtId="164" fontId="1" fillId="4" borderId="2" xfId="0" applyNumberFormat="1" applyFont="1" applyFill="1" applyBorder="1"/>
    <xf numFmtId="0" fontId="1" fillId="4" borderId="4" xfId="0" applyFont="1" applyFill="1" applyBorder="1"/>
    <xf numFmtId="164" fontId="1" fillId="4" borderId="4" xfId="0" applyNumberFormat="1" applyFont="1" applyFill="1" applyBorder="1"/>
    <xf numFmtId="164" fontId="1" fillId="0" borderId="2" xfId="0" applyNumberFormat="1" applyFont="1" applyBorder="1"/>
    <xf numFmtId="0" fontId="3" fillId="5" borderId="10" xfId="0" applyFont="1" applyFill="1" applyBorder="1"/>
    <xf numFmtId="164" fontId="3" fillId="5" borderId="10" xfId="0" applyNumberFormat="1" applyFont="1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0" fontId="0" fillId="0" borderId="2" xfId="0" applyBorder="1"/>
    <xf numFmtId="0" fontId="0" fillId="4" borderId="2" xfId="0" applyFill="1" applyBorder="1"/>
    <xf numFmtId="0" fontId="0" fillId="0" borderId="0" xfId="0" applyAlignment="1">
      <alignment horizontal="center" vertical="center"/>
    </xf>
    <xf numFmtId="164" fontId="0" fillId="0" borderId="0" xfId="0" applyNumberFormat="1"/>
    <xf numFmtId="0" fontId="3" fillId="5" borderId="0" xfId="0" applyFont="1" applyFill="1"/>
    <xf numFmtId="164" fontId="3" fillId="5" borderId="0" xfId="0" applyNumberFormat="1" applyFont="1" applyFill="1"/>
    <xf numFmtId="0" fontId="3" fillId="0" borderId="0" xfId="0" applyFont="1"/>
    <xf numFmtId="164" fontId="3" fillId="0" borderId="0" xfId="0" applyNumberFormat="1" applyFont="1"/>
    <xf numFmtId="0" fontId="17" fillId="5" borderId="0" xfId="0" applyFont="1" applyFill="1"/>
    <xf numFmtId="164" fontId="17" fillId="5" borderId="0" xfId="0" applyNumberFormat="1" applyFont="1" applyFill="1"/>
    <xf numFmtId="0" fontId="2" fillId="2" borderId="0" xfId="2" applyFont="1"/>
    <xf numFmtId="0" fontId="2" fillId="0" borderId="0" xfId="2" applyFont="1" applyFill="1"/>
    <xf numFmtId="0" fontId="4" fillId="0" borderId="0" xfId="2" applyFill="1"/>
    <xf numFmtId="0" fontId="0" fillId="0" borderId="1" xfId="0" applyBorder="1"/>
    <xf numFmtId="0" fontId="18" fillId="0" borderId="0" xfId="0" applyFont="1"/>
    <xf numFmtId="0" fontId="16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1" applyNumberFormat="1" applyFont="1"/>
    <xf numFmtId="0" fontId="19" fillId="0" borderId="1" xfId="3" applyFont="1" applyBorder="1" applyAlignment="1">
      <alignment vertical="center" wrapText="1"/>
    </xf>
    <xf numFmtId="0" fontId="5" fillId="0" borderId="1" xfId="3" applyBorder="1"/>
    <xf numFmtId="0" fontId="20" fillId="0" borderId="1" xfId="3" applyFont="1" applyBorder="1" applyAlignment="1">
      <alignment horizontal="left" wrapText="1"/>
    </xf>
    <xf numFmtId="0" fontId="21" fillId="0" borderId="0" xfId="3" applyFont="1"/>
    <xf numFmtId="0" fontId="19" fillId="0" borderId="0" xfId="3" applyFont="1" applyAlignment="1">
      <alignment vertical="center" wrapText="1"/>
    </xf>
    <xf numFmtId="0" fontId="5" fillId="0" borderId="0" xfId="3"/>
    <xf numFmtId="0" fontId="5" fillId="0" borderId="0" xfId="3" applyAlignment="1">
      <alignment wrapText="1"/>
    </xf>
    <xf numFmtId="0" fontId="20" fillId="0" borderId="0" xfId="3" applyFont="1" applyAlignment="1">
      <alignment horizontal="left" wrapText="1"/>
    </xf>
    <xf numFmtId="0" fontId="16" fillId="0" borderId="0" xfId="0" applyFont="1" applyAlignment="1">
      <alignment vertical="center"/>
    </xf>
    <xf numFmtId="0" fontId="21" fillId="0" borderId="1" xfId="5" applyFont="1" applyBorder="1"/>
    <xf numFmtId="0" fontId="19" fillId="0" borderId="1" xfId="5" applyFont="1" applyBorder="1" applyAlignment="1">
      <alignment vertical="center" wrapText="1"/>
    </xf>
    <xf numFmtId="0" fontId="5" fillId="0" borderId="1" xfId="5" applyBorder="1"/>
    <xf numFmtId="0" fontId="1" fillId="0" borderId="1" xfId="6" applyBorder="1"/>
    <xf numFmtId="0" fontId="5" fillId="0" borderId="1" xfId="5" applyBorder="1" applyAlignment="1">
      <alignment wrapText="1"/>
    </xf>
    <xf numFmtId="0" fontId="20" fillId="0" borderId="1" xfId="5" applyFont="1" applyBorder="1" applyAlignment="1">
      <alignment horizontal="left" wrapText="1"/>
    </xf>
    <xf numFmtId="0" fontId="23" fillId="0" borderId="0" xfId="5" applyFont="1" applyAlignment="1">
      <alignment horizontal="center" wrapText="1"/>
    </xf>
    <xf numFmtId="0" fontId="21" fillId="0" borderId="0" xfId="5" applyFont="1"/>
    <xf numFmtId="0" fontId="19" fillId="0" borderId="0" xfId="5" applyFont="1" applyAlignment="1">
      <alignment vertical="center" wrapText="1"/>
    </xf>
    <xf numFmtId="0" fontId="5" fillId="0" borderId="0" xfId="5"/>
    <xf numFmtId="0" fontId="1" fillId="0" borderId="0" xfId="6"/>
    <xf numFmtId="0" fontId="5" fillId="0" borderId="0" xfId="5" applyAlignment="1">
      <alignment wrapText="1"/>
    </xf>
    <xf numFmtId="0" fontId="20" fillId="0" borderId="0" xfId="5" applyFont="1" applyAlignment="1">
      <alignment horizontal="left" wrapText="1"/>
    </xf>
    <xf numFmtId="0" fontId="5" fillId="0" borderId="0" xfId="5" applyAlignment="1">
      <alignment horizontal="center" wrapText="1"/>
    </xf>
    <xf numFmtId="0" fontId="1" fillId="0" borderId="0" xfId="6" applyAlignment="1">
      <alignment vertical="center"/>
    </xf>
    <xf numFmtId="0" fontId="16" fillId="0" borderId="0" xfId="6" applyFont="1" applyAlignment="1">
      <alignment vertical="center"/>
    </xf>
    <xf numFmtId="0" fontId="2" fillId="2" borderId="13" xfId="2" applyFont="1" applyBorder="1" applyAlignment="1">
      <alignment horizontal="center" vertical="center"/>
    </xf>
    <xf numFmtId="0" fontId="1" fillId="9" borderId="0" xfId="4" applyBorder="1"/>
    <xf numFmtId="0" fontId="3" fillId="0" borderId="11" xfId="0" applyFont="1" applyBorder="1"/>
    <xf numFmtId="0" fontId="3" fillId="9" borderId="11" xfId="4" applyFont="1" applyBorder="1"/>
    <xf numFmtId="0" fontId="0" fillId="0" borderId="14" xfId="0" applyBorder="1" applyAlignment="1">
      <alignment vertical="center" wrapText="1"/>
    </xf>
    <xf numFmtId="0" fontId="1" fillId="9" borderId="14" xfId="4" applyBorder="1" applyAlignment="1">
      <alignment vertical="center" wrapText="1"/>
    </xf>
    <xf numFmtId="0" fontId="1" fillId="9" borderId="14" xfId="4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11" borderId="15" xfId="7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" fillId="9" borderId="14" xfId="4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9" borderId="14" xfId="4" applyBorder="1" applyAlignment="1">
      <alignment horizontal="left" vertical="center"/>
    </xf>
    <xf numFmtId="0" fontId="1" fillId="0" borderId="14" xfId="0" applyFont="1" applyBorder="1"/>
    <xf numFmtId="0" fontId="1" fillId="11" borderId="17" xfId="7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1" fillId="9" borderId="16" xfId="4" applyBorder="1" applyAlignment="1">
      <alignment horizontal="center" vertical="center"/>
    </xf>
    <xf numFmtId="0" fontId="1" fillId="9" borderId="16" xfId="4" quotePrefix="1" applyBorder="1" applyAlignment="1">
      <alignment horizontal="center" vertical="center"/>
    </xf>
    <xf numFmtId="0" fontId="1" fillId="11" borderId="17" xfId="7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9" borderId="17" xfId="4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9" borderId="21" xfId="4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1" fillId="9" borderId="19" xfId="4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9" borderId="14" xfId="4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 wrapText="1"/>
    </xf>
    <xf numFmtId="0" fontId="1" fillId="9" borderId="20" xfId="4" applyBorder="1" applyAlignment="1">
      <alignment vertical="center" wrapText="1"/>
    </xf>
    <xf numFmtId="0" fontId="1" fillId="9" borderId="17" xfId="4" applyBorder="1" applyAlignment="1">
      <alignment vertical="center" wrapText="1"/>
    </xf>
    <xf numFmtId="0" fontId="0" fillId="0" borderId="20" xfId="0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9" borderId="20" xfId="4" applyBorder="1" applyAlignment="1">
      <alignment horizontal="left" vertical="center" wrapText="1"/>
    </xf>
    <xf numFmtId="0" fontId="1" fillId="9" borderId="17" xfId="4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0" fontId="2" fillId="2" borderId="12" xfId="2" applyFont="1" applyBorder="1" applyAlignment="1">
      <alignment horizontal="left" vertical="center" wrapText="1"/>
    </xf>
    <xf numFmtId="0" fontId="2" fillId="2" borderId="13" xfId="2" applyFont="1" applyBorder="1" applyAlignment="1">
      <alignment horizontal="left" vertical="center"/>
    </xf>
    <xf numFmtId="0" fontId="22" fillId="0" borderId="1" xfId="5" applyFont="1" applyBorder="1" applyAlignment="1">
      <alignment horizontal="center" vertical="center" wrapText="1"/>
    </xf>
    <xf numFmtId="0" fontId="16" fillId="3" borderId="5" xfId="6" applyFont="1" applyFill="1" applyBorder="1" applyAlignment="1">
      <alignment horizontal="center" vertical="center"/>
    </xf>
    <xf numFmtId="0" fontId="16" fillId="3" borderId="6" xfId="6" applyFont="1" applyFill="1" applyBorder="1" applyAlignment="1">
      <alignment horizontal="center" vertical="center"/>
    </xf>
    <xf numFmtId="0" fontId="16" fillId="3" borderId="7" xfId="6" applyFont="1" applyFill="1" applyBorder="1" applyAlignment="1">
      <alignment horizontal="center" vertical="center"/>
    </xf>
    <xf numFmtId="0" fontId="2" fillId="2" borderId="12" xfId="2" applyFont="1" applyBorder="1" applyAlignment="1">
      <alignment horizontal="center" vertical="center"/>
    </xf>
    <xf numFmtId="0" fontId="2" fillId="2" borderId="13" xfId="2" applyFont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</cellXfs>
  <cellStyles count="8">
    <cellStyle name="20% - Énfasis2" xfId="4" builtinId="34"/>
    <cellStyle name="60% - Énfasis2" xfId="7" builtinId="36"/>
    <cellStyle name="Énfasis2" xfId="2" builtinId="33"/>
    <cellStyle name="Normal" xfId="0" builtinId="0"/>
    <cellStyle name="Normal 2 3" xfId="3" xr:uid="{4B63A60D-52C0-448B-AA93-2474BF71789F}"/>
    <cellStyle name="Normal 2 3 2" xfId="5" xr:uid="{F306E33B-C5C5-45EB-96EA-FF47DAC0546E}"/>
    <cellStyle name="Normal 2 3 3" xfId="6" xr:uid="{982B3173-004C-4B9E-AD35-538CF72082C7}"/>
    <cellStyle name="Porcentaje" xfId="1" builtinId="5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4" formatCode="0.0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4" formatCode="0.0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4" formatCode="0.0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2022_Actividades I+D segundo ámbito xeográfico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'2022_Actividades I+D'!$A$49:$B$58</c:f>
              <c:multiLvlStrCache>
                <c:ptCount val="10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Contrato</c:v>
                  </c:pt>
                  <c:pt idx="4">
                    <c:v>Informe</c:v>
                  </c:pt>
                  <c:pt idx="5">
                    <c:v>Contrato</c:v>
                  </c:pt>
                  <c:pt idx="6">
                    <c:v>Informe</c:v>
                  </c:pt>
                  <c:pt idx="7">
                    <c:v>Informe</c:v>
                  </c:pt>
                  <c:pt idx="8">
                    <c:v>Contrato</c:v>
                  </c:pt>
                  <c:pt idx="9">
                    <c:v>Informe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Comunidade Autónoma</c:v>
                  </c:pt>
                  <c:pt idx="3">
                    <c:v>Resto de España</c:v>
                  </c:pt>
                  <c:pt idx="4">
                    <c:v>Resto de España</c:v>
                  </c:pt>
                  <c:pt idx="5">
                    <c:v>Unión Europea</c:v>
                  </c:pt>
                  <c:pt idx="6">
                    <c:v>Unión Europea</c:v>
                  </c:pt>
                  <c:pt idx="7">
                    <c:v>Resto de Europa non UE</c:v>
                  </c:pt>
                  <c:pt idx="8">
                    <c:v>Resto do mundo</c:v>
                  </c:pt>
                  <c:pt idx="9">
                    <c:v>Resto do mundo</c:v>
                  </c:pt>
                </c:lvl>
              </c:multiLvlStrCache>
            </c:multiLvlStrRef>
          </c:cat>
          <c:val>
            <c:numRef>
              <c:f>'2022_Actividades I+D'!$C$49:$C$58</c:f>
              <c:numCache>
                <c:formatCode>General</c:formatCode>
                <c:ptCount val="10"/>
                <c:pt idx="0">
                  <c:v>73</c:v>
                </c:pt>
                <c:pt idx="1">
                  <c:v>11</c:v>
                </c:pt>
                <c:pt idx="2">
                  <c:v>276</c:v>
                </c:pt>
                <c:pt idx="3">
                  <c:v>19</c:v>
                </c:pt>
                <c:pt idx="4">
                  <c:v>262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3-46AA-B158-3C1308E6B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7396015"/>
        <c:axId val="448482335"/>
      </c:barChart>
      <c:catAx>
        <c:axId val="987396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8482335"/>
        <c:crosses val="autoZero"/>
        <c:auto val="1"/>
        <c:lblAlgn val="ctr"/>
        <c:lblOffset val="100"/>
        <c:noMultiLvlLbl val="0"/>
      </c:catAx>
      <c:valAx>
        <c:axId val="44848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8739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 b="1"/>
              <a:t>2022_Importes brutos ECIMAT</a:t>
            </a:r>
          </a:p>
          <a:p>
            <a:pPr>
              <a:defRPr sz="1400" b="1"/>
            </a:pPr>
            <a:r>
              <a:rPr lang="es-ES" sz="14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rgbClr val="92D050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'2022_ECIMAT'!$A$31:$B$37</c:f>
              <c:multiLvlStrCache>
                <c:ptCount val="7"/>
                <c:lvl>
                  <c:pt idx="0">
                    <c:v>Cargo Interno</c:v>
                  </c:pt>
                  <c:pt idx="1">
                    <c:v>Entidade privada nacional</c:v>
                  </c:pt>
                  <c:pt idx="2">
                    <c:v>Entidade privada nacional</c:v>
                  </c:pt>
                  <c:pt idx="3">
                    <c:v>Organismo público nacional</c:v>
                  </c:pt>
                  <c:pt idx="4">
                    <c:v>Entidade privada nacional</c:v>
                  </c:pt>
                  <c:pt idx="5">
                    <c:v>Entidade privada internacional</c:v>
                  </c:pt>
                  <c:pt idx="6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Resto de España</c:v>
                  </c:pt>
                  <c:pt idx="3">
                    <c:v>Resto de España</c:v>
                  </c:pt>
                  <c:pt idx="4">
                    <c:v>Resto de Europa</c:v>
                  </c:pt>
                  <c:pt idx="5">
                    <c:v>Unión Europea</c:v>
                  </c:pt>
                  <c:pt idx="6">
                    <c:v>Unión Europea</c:v>
                  </c:pt>
                </c:lvl>
              </c:multiLvlStrCache>
            </c:multiLvlStrRef>
          </c:cat>
          <c:val>
            <c:numRef>
              <c:f>'2022_ECIMAT'!$C$31:$C$37</c:f>
              <c:numCache>
                <c:formatCode>#,##0.00\ "€"</c:formatCode>
                <c:ptCount val="7"/>
                <c:pt idx="0">
                  <c:v>24633.87</c:v>
                </c:pt>
                <c:pt idx="1">
                  <c:v>4480</c:v>
                </c:pt>
                <c:pt idx="2">
                  <c:v>15150</c:v>
                </c:pt>
                <c:pt idx="3">
                  <c:v>12662.1</c:v>
                </c:pt>
                <c:pt idx="4">
                  <c:v>1018.86</c:v>
                </c:pt>
                <c:pt idx="5">
                  <c:v>253</c:v>
                </c:pt>
                <c:pt idx="6">
                  <c:v>2587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8-426D-8964-ACD4ED72D3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61312"/>
        <c:axId val="143298272"/>
      </c:barChart>
      <c:catAx>
        <c:axId val="706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98272"/>
        <c:crosses val="autoZero"/>
        <c:auto val="1"/>
        <c:lblAlgn val="ctr"/>
        <c:lblOffset val="100"/>
        <c:noMultiLvlLbl val="0"/>
      </c:catAx>
      <c:valAx>
        <c:axId val="143298272"/>
        <c:scaling>
          <c:orientation val="minMax"/>
        </c:scaling>
        <c:delete val="1"/>
        <c:axPos val="l"/>
        <c:numFmt formatCode="#,##0.00\ &quot;€&quot;" sourceLinked="1"/>
        <c:majorTickMark val="none"/>
        <c:minorTickMark val="none"/>
        <c:tickLblPos val="nextTo"/>
        <c:crossAx val="7066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 b="1"/>
              <a:t>2022_Nº facturas</a:t>
            </a:r>
          </a:p>
          <a:p>
            <a:pPr>
              <a:defRPr sz="1400" b="1"/>
            </a:pPr>
            <a:r>
              <a:rPr lang="es-ES" sz="14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rgbClr val="92D050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'2022_ECIMAT'!$A$42:$B$48</c:f>
              <c:multiLvlStrCache>
                <c:ptCount val="7"/>
                <c:lvl>
                  <c:pt idx="0">
                    <c:v>Cargo Interno</c:v>
                  </c:pt>
                  <c:pt idx="1">
                    <c:v>Entidade privada nacional</c:v>
                  </c:pt>
                  <c:pt idx="2">
                    <c:v>Entidade privada nacional</c:v>
                  </c:pt>
                  <c:pt idx="3">
                    <c:v>Organismo público nacional</c:v>
                  </c:pt>
                  <c:pt idx="4">
                    <c:v>Entidade privada nacional</c:v>
                  </c:pt>
                  <c:pt idx="5">
                    <c:v>Entidade privada internacional</c:v>
                  </c:pt>
                  <c:pt idx="6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Resto de España</c:v>
                  </c:pt>
                  <c:pt idx="3">
                    <c:v>Resto de España</c:v>
                  </c:pt>
                  <c:pt idx="4">
                    <c:v>Resto de Europa</c:v>
                  </c:pt>
                  <c:pt idx="5">
                    <c:v>Unión Europea</c:v>
                  </c:pt>
                  <c:pt idx="6">
                    <c:v>Unión Europea</c:v>
                  </c:pt>
                </c:lvl>
              </c:multiLvlStrCache>
            </c:multiLvlStrRef>
          </c:cat>
          <c:val>
            <c:numRef>
              <c:f>'2022_ECIMAT'!$C$42:$C$48</c:f>
              <c:numCache>
                <c:formatCode>General</c:formatCode>
                <c:ptCount val="7"/>
                <c:pt idx="0">
                  <c:v>92</c:v>
                </c:pt>
                <c:pt idx="1">
                  <c:v>6</c:v>
                </c:pt>
                <c:pt idx="2">
                  <c:v>3</c:v>
                </c:pt>
                <c:pt idx="3">
                  <c:v>10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8-41FD-884F-F4A0E0BF421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61312"/>
        <c:axId val="143298272"/>
      </c:barChart>
      <c:catAx>
        <c:axId val="706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98272"/>
        <c:crosses val="autoZero"/>
        <c:auto val="1"/>
        <c:lblAlgn val="ctr"/>
        <c:lblOffset val="100"/>
        <c:noMultiLvlLbl val="0"/>
      </c:catAx>
      <c:valAx>
        <c:axId val="1432982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66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2022_Importe actividades I+D segundo ámbito xeográfico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'2022_Actividades I+D'!$A$49:$B$58</c:f>
              <c:multiLvlStrCache>
                <c:ptCount val="10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Contrato</c:v>
                  </c:pt>
                  <c:pt idx="4">
                    <c:v>Informe</c:v>
                  </c:pt>
                  <c:pt idx="5">
                    <c:v>Contrato</c:v>
                  </c:pt>
                  <c:pt idx="6">
                    <c:v>Informe</c:v>
                  </c:pt>
                  <c:pt idx="7">
                    <c:v>Informe</c:v>
                  </c:pt>
                  <c:pt idx="8">
                    <c:v>Contrato</c:v>
                  </c:pt>
                  <c:pt idx="9">
                    <c:v>Informe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Comunidade Autónoma</c:v>
                  </c:pt>
                  <c:pt idx="3">
                    <c:v>Resto de España</c:v>
                  </c:pt>
                  <c:pt idx="4">
                    <c:v>Resto de España</c:v>
                  </c:pt>
                  <c:pt idx="5">
                    <c:v>Unión Europea</c:v>
                  </c:pt>
                  <c:pt idx="6">
                    <c:v>Unión Europea</c:v>
                  </c:pt>
                  <c:pt idx="7">
                    <c:v>Resto de Europa non UE</c:v>
                  </c:pt>
                  <c:pt idx="8">
                    <c:v>Resto do mundo</c:v>
                  </c:pt>
                  <c:pt idx="9">
                    <c:v>Resto do mundo</c:v>
                  </c:pt>
                </c:lvl>
              </c:multiLvlStrCache>
            </c:multiLvlStrRef>
          </c:cat>
          <c:val>
            <c:numRef>
              <c:f>'2022_Actividades I+D'!$D$49:$D$58</c:f>
              <c:numCache>
                <c:formatCode>#,##0.00\ "€"</c:formatCode>
                <c:ptCount val="10"/>
                <c:pt idx="0">
                  <c:v>2403938.58</c:v>
                </c:pt>
                <c:pt idx="1">
                  <c:v>70602</c:v>
                </c:pt>
                <c:pt idx="2">
                  <c:v>993253.08</c:v>
                </c:pt>
                <c:pt idx="3">
                  <c:v>1184281.1599999999</c:v>
                </c:pt>
                <c:pt idx="4">
                  <c:v>342466.02</c:v>
                </c:pt>
                <c:pt idx="5">
                  <c:v>188180</c:v>
                </c:pt>
                <c:pt idx="6">
                  <c:v>27695</c:v>
                </c:pt>
                <c:pt idx="7">
                  <c:v>4300</c:v>
                </c:pt>
                <c:pt idx="8">
                  <c:v>245400</c:v>
                </c:pt>
                <c:pt idx="9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D-412E-9F22-B09EF8F692AE}"/>
            </c:ext>
          </c:extLst>
        </c:ser>
        <c:ser>
          <c:idx val="0"/>
          <c:order val="1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E37D-412E-9F22-B09EF8F69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798175"/>
        <c:axId val="607381439"/>
      </c:barChart>
      <c:catAx>
        <c:axId val="241798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7381439"/>
        <c:crosses val="autoZero"/>
        <c:auto val="1"/>
        <c:lblAlgn val="ctr"/>
        <c:lblOffset val="100"/>
        <c:noMultiLvlLbl val="0"/>
      </c:catAx>
      <c:valAx>
        <c:axId val="607381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1798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2022_Actividades I+D segundo ámbito xeográfico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'2022_Actividades I+D'!$A$67:$B$77</c:f>
              <c:multiLvlStrCache>
                <c:ptCount val="11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Informe</c:v>
                  </c:pt>
                  <c:pt idx="4">
                    <c:v>Contrato</c:v>
                  </c:pt>
                  <c:pt idx="5">
                    <c:v>Curso</c:v>
                  </c:pt>
                  <c:pt idx="6">
                    <c:v>Informe</c:v>
                  </c:pt>
                  <c:pt idx="7">
                    <c:v>Contrato</c:v>
                  </c:pt>
                  <c:pt idx="8">
                    <c:v>Curso</c:v>
                  </c:pt>
                  <c:pt idx="9">
                    <c:v>Informe</c:v>
                  </c:pt>
                  <c:pt idx="10">
                    <c:v>Informe</c:v>
                  </c:pt>
                </c:lvl>
                <c:lvl>
                  <c:pt idx="0">
                    <c:v>Administración Pública non AGE</c:v>
                  </c:pt>
                  <c:pt idx="1">
                    <c:v>Administración Pública non AGE</c:v>
                  </c:pt>
                  <c:pt idx="2">
                    <c:v>Administración Pública non AGE</c:v>
                  </c:pt>
                  <c:pt idx="3">
                    <c:v>AGE</c:v>
                  </c:pt>
                  <c:pt idx="4">
                    <c:v>Empresas</c:v>
                  </c:pt>
                  <c:pt idx="5">
                    <c:v>Empresas</c:v>
                  </c:pt>
                  <c:pt idx="6">
                    <c:v>Empresas</c:v>
                  </c:pt>
                  <c:pt idx="7">
                    <c:v>Fundacións / Asociacións</c:v>
                  </c:pt>
                  <c:pt idx="8">
                    <c:v>Fundacións / Asociacións</c:v>
                  </c:pt>
                  <c:pt idx="9">
                    <c:v>Fundacións / Asociacións</c:v>
                  </c:pt>
                  <c:pt idx="10">
                    <c:v>Outros</c:v>
                  </c:pt>
                </c:lvl>
              </c:multiLvlStrCache>
            </c:multiLvlStrRef>
          </c:cat>
          <c:val>
            <c:numRef>
              <c:f>'2022_Actividades I+D'!$C$67:$C$77</c:f>
              <c:numCache>
                <c:formatCode>General</c:formatCode>
                <c:ptCount val="11"/>
                <c:pt idx="0">
                  <c:v>14</c:v>
                </c:pt>
                <c:pt idx="1">
                  <c:v>4</c:v>
                </c:pt>
                <c:pt idx="2">
                  <c:v>55</c:v>
                </c:pt>
                <c:pt idx="3">
                  <c:v>4</c:v>
                </c:pt>
                <c:pt idx="4">
                  <c:v>71</c:v>
                </c:pt>
                <c:pt idx="5">
                  <c:v>4</c:v>
                </c:pt>
                <c:pt idx="6">
                  <c:v>446</c:v>
                </c:pt>
                <c:pt idx="7">
                  <c:v>15</c:v>
                </c:pt>
                <c:pt idx="8">
                  <c:v>3</c:v>
                </c:pt>
                <c:pt idx="9">
                  <c:v>35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5-4221-8032-BEC3E1DFB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7396015"/>
        <c:axId val="448482335"/>
      </c:barChart>
      <c:catAx>
        <c:axId val="987396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8482335"/>
        <c:crosses val="autoZero"/>
        <c:auto val="1"/>
        <c:lblAlgn val="ctr"/>
        <c:lblOffset val="100"/>
        <c:noMultiLvlLbl val="0"/>
      </c:catAx>
      <c:valAx>
        <c:axId val="44848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8739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2022_Importe actividades I+D segundo natureza do contratante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'2022_Actividades I+D'!$A$67:$B$77</c:f>
              <c:multiLvlStrCache>
                <c:ptCount val="11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Informe</c:v>
                  </c:pt>
                  <c:pt idx="4">
                    <c:v>Contrato</c:v>
                  </c:pt>
                  <c:pt idx="5">
                    <c:v>Curso</c:v>
                  </c:pt>
                  <c:pt idx="6">
                    <c:v>Informe</c:v>
                  </c:pt>
                  <c:pt idx="7">
                    <c:v>Contrato</c:v>
                  </c:pt>
                  <c:pt idx="8">
                    <c:v>Curso</c:v>
                  </c:pt>
                  <c:pt idx="9">
                    <c:v>Informe</c:v>
                  </c:pt>
                  <c:pt idx="10">
                    <c:v>Informe</c:v>
                  </c:pt>
                </c:lvl>
                <c:lvl>
                  <c:pt idx="0">
                    <c:v>Administración Pública non AGE</c:v>
                  </c:pt>
                  <c:pt idx="1">
                    <c:v>Administración Pública non AGE</c:v>
                  </c:pt>
                  <c:pt idx="2">
                    <c:v>Administración Pública non AGE</c:v>
                  </c:pt>
                  <c:pt idx="3">
                    <c:v>AGE</c:v>
                  </c:pt>
                  <c:pt idx="4">
                    <c:v>Empresas</c:v>
                  </c:pt>
                  <c:pt idx="5">
                    <c:v>Empresas</c:v>
                  </c:pt>
                  <c:pt idx="6">
                    <c:v>Empresas</c:v>
                  </c:pt>
                  <c:pt idx="7">
                    <c:v>Fundacións / Asociacións</c:v>
                  </c:pt>
                  <c:pt idx="8">
                    <c:v>Fundacións / Asociacións</c:v>
                  </c:pt>
                  <c:pt idx="9">
                    <c:v>Fundacións / Asociacións</c:v>
                  </c:pt>
                  <c:pt idx="10">
                    <c:v>Outros</c:v>
                  </c:pt>
                </c:lvl>
              </c:multiLvlStrCache>
            </c:multiLvlStrRef>
          </c:cat>
          <c:val>
            <c:numRef>
              <c:f>'2022_Actividades I+D'!$D$67:$D$77</c:f>
              <c:numCache>
                <c:formatCode>#,##0.00\ "€"</c:formatCode>
                <c:ptCount val="11"/>
                <c:pt idx="0">
                  <c:v>447568.16</c:v>
                </c:pt>
                <c:pt idx="1">
                  <c:v>894</c:v>
                </c:pt>
                <c:pt idx="2">
                  <c:v>254451.71</c:v>
                </c:pt>
                <c:pt idx="3">
                  <c:v>15011.1</c:v>
                </c:pt>
                <c:pt idx="4">
                  <c:v>3240198.96</c:v>
                </c:pt>
                <c:pt idx="5">
                  <c:v>49310</c:v>
                </c:pt>
                <c:pt idx="6">
                  <c:v>977404.77</c:v>
                </c:pt>
                <c:pt idx="7">
                  <c:v>334032.62</c:v>
                </c:pt>
                <c:pt idx="8">
                  <c:v>20398</c:v>
                </c:pt>
                <c:pt idx="9">
                  <c:v>126789.02</c:v>
                </c:pt>
                <c:pt idx="10">
                  <c:v>19057.5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6-46AC-893E-C78005051D6E}"/>
            </c:ext>
          </c:extLst>
        </c:ser>
        <c:ser>
          <c:idx val="0"/>
          <c:order val="1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766-46AC-893E-C78005051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5455743"/>
        <c:axId val="638303183"/>
      </c:barChart>
      <c:catAx>
        <c:axId val="38545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03183"/>
        <c:crosses val="autoZero"/>
        <c:auto val="1"/>
        <c:lblAlgn val="ctr"/>
        <c:lblOffset val="100"/>
        <c:noMultiLvlLbl val="0"/>
      </c:catAx>
      <c:valAx>
        <c:axId val="638303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5455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 b="1"/>
              <a:t>2022_Importes brutos CACTI</a:t>
            </a:r>
          </a:p>
          <a:p>
            <a:pPr>
              <a:defRPr sz="1400" b="1"/>
            </a:pPr>
            <a:r>
              <a:rPr lang="es-ES" sz="14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'2022_CACTI'!$A$25:$B$32</c:f>
              <c:multiLvlStrCache>
                <c:ptCount val="8"/>
                <c:lvl>
                  <c:pt idx="0">
                    <c:v>Cargo interno</c:v>
                  </c:pt>
                  <c:pt idx="1">
                    <c:v>Entidade privada nacional</c:v>
                  </c:pt>
                  <c:pt idx="2">
                    <c:v>Organismo público nacional</c:v>
                  </c:pt>
                  <c:pt idx="3">
                    <c:v>Entidade privada nacional</c:v>
                  </c:pt>
                  <c:pt idx="4">
                    <c:v>Organismo público nacional</c:v>
                  </c:pt>
                  <c:pt idx="5">
                    <c:v>Organismo público internacional</c:v>
                  </c:pt>
                  <c:pt idx="6">
                    <c:v>Entidade privada internacional</c:v>
                  </c:pt>
                  <c:pt idx="7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Comunidade Autónoma</c:v>
                  </c:pt>
                  <c:pt idx="3">
                    <c:v>Resto de España</c:v>
                  </c:pt>
                  <c:pt idx="4">
                    <c:v>Resto de España</c:v>
                  </c:pt>
                  <c:pt idx="5">
                    <c:v>Resto de Europa</c:v>
                  </c:pt>
                  <c:pt idx="6">
                    <c:v>Unión Europea</c:v>
                  </c:pt>
                  <c:pt idx="7">
                    <c:v>Unión Europea</c:v>
                  </c:pt>
                </c:lvl>
              </c:multiLvlStrCache>
            </c:multiLvlStrRef>
          </c:cat>
          <c:val>
            <c:numRef>
              <c:f>'2022_CACTI'!$C$25:$C$32</c:f>
              <c:numCache>
                <c:formatCode>#,##0.00\ "€"</c:formatCode>
                <c:ptCount val="8"/>
                <c:pt idx="0">
                  <c:v>248530.81500000664</c:v>
                </c:pt>
                <c:pt idx="1">
                  <c:v>92384.595041322376</c:v>
                </c:pt>
                <c:pt idx="2">
                  <c:v>12125.669421487602</c:v>
                </c:pt>
                <c:pt idx="3">
                  <c:v>9720.2975206611573</c:v>
                </c:pt>
                <c:pt idx="4">
                  <c:v>41693.793388429753</c:v>
                </c:pt>
                <c:pt idx="5">
                  <c:v>4128</c:v>
                </c:pt>
                <c:pt idx="6">
                  <c:v>6912.9</c:v>
                </c:pt>
                <c:pt idx="7">
                  <c:v>17910.899999999998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9-4550-B3BC-6313245D96D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61312"/>
        <c:axId val="143298272"/>
      </c:barChart>
      <c:catAx>
        <c:axId val="706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98272"/>
        <c:crosses val="autoZero"/>
        <c:auto val="1"/>
        <c:lblAlgn val="ctr"/>
        <c:lblOffset val="100"/>
        <c:noMultiLvlLbl val="0"/>
      </c:catAx>
      <c:valAx>
        <c:axId val="143298272"/>
        <c:scaling>
          <c:orientation val="minMax"/>
        </c:scaling>
        <c:delete val="1"/>
        <c:axPos val="l"/>
        <c:numFmt formatCode="#,##0.00\ &quot;€&quot;" sourceLinked="1"/>
        <c:majorTickMark val="none"/>
        <c:minorTickMark val="none"/>
        <c:tickLblPos val="nextTo"/>
        <c:crossAx val="7066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 b="1"/>
              <a:t>2022_Nº</a:t>
            </a:r>
            <a:r>
              <a:rPr lang="es-ES" sz="1400" b="1" baseline="0"/>
              <a:t> facturas</a:t>
            </a:r>
            <a:endParaRPr lang="es-ES" sz="1400" b="1"/>
          </a:p>
          <a:p>
            <a:pPr>
              <a:defRPr sz="1400" b="1"/>
            </a:pPr>
            <a:r>
              <a:rPr lang="es-ES" sz="14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'2022_CACTI'!$A$38:$B$45</c:f>
              <c:multiLvlStrCache>
                <c:ptCount val="8"/>
                <c:lvl>
                  <c:pt idx="0">
                    <c:v>Cargo interno</c:v>
                  </c:pt>
                  <c:pt idx="1">
                    <c:v>Entidade privada nacional</c:v>
                  </c:pt>
                  <c:pt idx="2">
                    <c:v>Organismo público nacional</c:v>
                  </c:pt>
                  <c:pt idx="3">
                    <c:v>Entidade privada nacional</c:v>
                  </c:pt>
                  <c:pt idx="4">
                    <c:v>Organismo público nacional</c:v>
                  </c:pt>
                  <c:pt idx="5">
                    <c:v>Organismo público internacional</c:v>
                  </c:pt>
                  <c:pt idx="6">
                    <c:v>Entidade privada internacional</c:v>
                  </c:pt>
                  <c:pt idx="7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Comunidade Autónoma</c:v>
                  </c:pt>
                  <c:pt idx="3">
                    <c:v>Resto de España</c:v>
                  </c:pt>
                  <c:pt idx="4">
                    <c:v>Resto de España</c:v>
                  </c:pt>
                  <c:pt idx="5">
                    <c:v>Resto de Europa</c:v>
                  </c:pt>
                  <c:pt idx="6">
                    <c:v>Unión Europea</c:v>
                  </c:pt>
                  <c:pt idx="7">
                    <c:v>Unión Europea</c:v>
                  </c:pt>
                </c:lvl>
              </c:multiLvlStrCache>
            </c:multiLvlStrRef>
          </c:cat>
          <c:val>
            <c:numRef>
              <c:f>'2022_CACTI'!$C$38:$C$45</c:f>
              <c:numCache>
                <c:formatCode>General</c:formatCode>
                <c:ptCount val="8"/>
                <c:pt idx="0">
                  <c:v>112</c:v>
                </c:pt>
                <c:pt idx="1">
                  <c:v>25</c:v>
                </c:pt>
                <c:pt idx="2">
                  <c:v>2</c:v>
                </c:pt>
                <c:pt idx="3">
                  <c:v>7</c:v>
                </c:pt>
                <c:pt idx="4">
                  <c:v>10</c:v>
                </c:pt>
                <c:pt idx="5">
                  <c:v>1</c:v>
                </c:pt>
                <c:pt idx="6">
                  <c:v>8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5-479D-A3D7-EF138E5A1D2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61312"/>
        <c:axId val="143298272"/>
      </c:barChart>
      <c:catAx>
        <c:axId val="706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98272"/>
        <c:crosses val="autoZero"/>
        <c:auto val="1"/>
        <c:lblAlgn val="ctr"/>
        <c:lblOffset val="100"/>
        <c:noMultiLvlLbl val="0"/>
      </c:catAx>
      <c:valAx>
        <c:axId val="1432982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66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300" b="1"/>
              <a:t>2022_Facturación bruta CINBIO</a:t>
            </a:r>
          </a:p>
          <a:p>
            <a:pPr>
              <a:defRPr b="1"/>
            </a:pPr>
            <a:r>
              <a:rPr lang="es-ES" sz="13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6.018518518518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46-44DE-9BA4-EDC0BA018C63}"/>
                </c:ext>
              </c:extLst>
            </c:dLbl>
            <c:dLbl>
              <c:idx val="1"/>
              <c:layout>
                <c:manualLayout>
                  <c:x val="-5.0925337632079971E-17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46-44DE-9BA4-EDC0BA018C63}"/>
                </c:ext>
              </c:extLst>
            </c:dLbl>
            <c:dLbl>
              <c:idx val="2"/>
              <c:layout>
                <c:manualLayout>
                  <c:x val="8.3333333333333332E-3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46-44DE-9BA4-EDC0BA018C63}"/>
                </c:ext>
              </c:extLst>
            </c:dLbl>
            <c:dLbl>
              <c:idx val="3"/>
              <c:layout>
                <c:manualLayout>
                  <c:x val="8.3333333333332309E-3"/>
                  <c:y val="-7.4074074074074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46-44DE-9BA4-EDC0BA018C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'2022_CINBIO'!$A$20:$B$23</c:f>
              <c:multiLvlStrCache>
                <c:ptCount val="4"/>
                <c:lvl>
                  <c:pt idx="0">
                    <c:v>Privada</c:v>
                  </c:pt>
                  <c:pt idx="1">
                    <c:v>Pública</c:v>
                  </c:pt>
                  <c:pt idx="2">
                    <c:v>Privada</c:v>
                  </c:pt>
                  <c:pt idx="3">
                    <c:v>Pública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Resto de España</c:v>
                  </c:pt>
                  <c:pt idx="3">
                    <c:v>Resto de España</c:v>
                  </c:pt>
                </c:lvl>
              </c:multiLvlStrCache>
            </c:multiLvlStrRef>
          </c:cat>
          <c:val>
            <c:numRef>
              <c:f>'2022_CINBIO'!$C$20:$C$23</c:f>
              <c:numCache>
                <c:formatCode>#,##0.00\ "€"</c:formatCode>
                <c:ptCount val="4"/>
                <c:pt idx="0">
                  <c:v>1672.6694214876038</c:v>
                </c:pt>
                <c:pt idx="1">
                  <c:v>20832.105000000007</c:v>
                </c:pt>
                <c:pt idx="2">
                  <c:v>225</c:v>
                </c:pt>
                <c:pt idx="3">
                  <c:v>200.50413223140498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46-44DE-9BA4-EDC0BA018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120432"/>
        <c:axId val="145687328"/>
        <c:axId val="0"/>
      </c:bar3DChart>
      <c:catAx>
        <c:axId val="1581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687328"/>
        <c:crosses val="autoZero"/>
        <c:auto val="1"/>
        <c:lblAlgn val="ctr"/>
        <c:lblOffset val="100"/>
        <c:noMultiLvlLbl val="0"/>
      </c:catAx>
      <c:valAx>
        <c:axId val="14568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300" b="1"/>
              <a:t>2022_Nº facturas CINBIO</a:t>
            </a:r>
          </a:p>
          <a:p>
            <a:pPr>
              <a:defRPr b="1"/>
            </a:pPr>
            <a:r>
              <a:rPr lang="es-ES" sz="13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4.664916424312669E-17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08-4558-B145-73E965A8CA6A}"/>
                </c:ext>
              </c:extLst>
            </c:dLbl>
            <c:dLbl>
              <c:idx val="1"/>
              <c:layout>
                <c:manualLayout>
                  <c:x val="-3.8167938931297711E-2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08-4558-B145-73E965A8CA6A}"/>
                </c:ext>
              </c:extLst>
            </c:dLbl>
            <c:dLbl>
              <c:idx val="2"/>
              <c:layout>
                <c:manualLayout>
                  <c:x val="2.7989821882951654E-2"/>
                  <c:y val="-3.7037037037037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08-4558-B145-73E965A8CA6A}"/>
                </c:ext>
              </c:extLst>
            </c:dLbl>
            <c:dLbl>
              <c:idx val="3"/>
              <c:layout>
                <c:manualLayout>
                  <c:x val="1.5267175572519083E-2"/>
                  <c:y val="-4.629629629629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08-4558-B145-73E965A8C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'2022_CINBIO'!$A$28:$B$31</c:f>
              <c:multiLvlStrCache>
                <c:ptCount val="4"/>
                <c:lvl>
                  <c:pt idx="0">
                    <c:v>Privada</c:v>
                  </c:pt>
                  <c:pt idx="1">
                    <c:v>Pública</c:v>
                  </c:pt>
                  <c:pt idx="2">
                    <c:v>Privada</c:v>
                  </c:pt>
                  <c:pt idx="3">
                    <c:v>Pública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Resto de España</c:v>
                  </c:pt>
                  <c:pt idx="3">
                    <c:v>Resto de España</c:v>
                  </c:pt>
                </c:lvl>
              </c:multiLvlStrCache>
            </c:multiLvlStrRef>
          </c:cat>
          <c:val>
            <c:numRef>
              <c:f>'2022_CINBIO'!$C$28:$C$31</c:f>
              <c:numCache>
                <c:formatCode>General</c:formatCode>
                <c:ptCount val="4"/>
                <c:pt idx="0">
                  <c:v>24</c:v>
                </c:pt>
                <c:pt idx="1">
                  <c:v>1122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08-4558-B145-73E965A8C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120432"/>
        <c:axId val="145687328"/>
        <c:axId val="0"/>
      </c:bar3DChart>
      <c:catAx>
        <c:axId val="1581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687328"/>
        <c:crosses val="autoZero"/>
        <c:auto val="1"/>
        <c:lblAlgn val="ctr"/>
        <c:lblOffset val="100"/>
        <c:noMultiLvlLbl val="0"/>
      </c:catAx>
      <c:valAx>
        <c:axId val="14568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2022_</a:t>
            </a:r>
            <a:r>
              <a:rPr lang="es-ES" sz="1600" cap="none" baseline="0"/>
              <a:t>Facturación</a:t>
            </a:r>
            <a:r>
              <a:rPr lang="es-ES"/>
              <a:t> CITI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'2022_CITI'!$C$18</c:f>
              <c:strCache>
                <c:ptCount val="1"/>
                <c:pt idx="0">
                  <c:v>Nº facturas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5.5555555555555297E-3"/>
                  <c:y val="-0.1203703703703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C6-4B52-996D-F81A87093676}"/>
                </c:ext>
              </c:extLst>
            </c:dLbl>
            <c:dLbl>
              <c:idx val="1"/>
              <c:layout>
                <c:manualLayout>
                  <c:x val="0"/>
                  <c:y val="-0.11111111111111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C6-4B52-996D-F81A87093676}"/>
                </c:ext>
              </c:extLst>
            </c:dLbl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'2022_CITI'!$A$19:$B$20</c:f>
              <c:multiLvlStrCache>
                <c:ptCount val="2"/>
                <c:lvl>
                  <c:pt idx="0">
                    <c:v>Cargo interno</c:v>
                  </c:pt>
                  <c:pt idx="1">
                    <c:v>Privada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</c:lvl>
              </c:multiLvlStrCache>
            </c:multiLvlStrRef>
          </c:cat>
          <c:val>
            <c:numRef>
              <c:f>'2022_CITI'!$C$19:$C$20</c:f>
              <c:numCache>
                <c:formatCode>General</c:formatCode>
                <c:ptCount val="2"/>
                <c:pt idx="0">
                  <c:v>12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6-4B52-996D-F81A87093676}"/>
            </c:ext>
          </c:extLst>
        </c:ser>
        <c:ser>
          <c:idx val="1"/>
          <c:order val="1"/>
          <c:tx>
            <c:strRef>
              <c:f>'2022_CITI'!$D$18</c:f>
              <c:strCache>
                <c:ptCount val="1"/>
                <c:pt idx="0">
                  <c:v>Importe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rgbClr val="FFC000"/>
              </a:contourClr>
            </a:sp3d>
          </c:spPr>
          <c:invertIfNegative val="0"/>
          <c:dLbls>
            <c:dLbl>
              <c:idx val="0"/>
              <c:layout>
                <c:manualLayout>
                  <c:x val="1.388888888888883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C6-4B52-996D-F81A87093676}"/>
                </c:ext>
              </c:extLst>
            </c:dLbl>
            <c:dLbl>
              <c:idx val="1"/>
              <c:layout>
                <c:manualLayout>
                  <c:x val="3.8888888888888785E-2"/>
                  <c:y val="-6.9444444444444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C6-4B52-996D-F81A87093676}"/>
                </c:ext>
              </c:extLst>
            </c:dLbl>
            <c:spPr>
              <a:solidFill>
                <a:schemeClr val="accent2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'2022_CITI'!$A$19:$B$20</c:f>
              <c:multiLvlStrCache>
                <c:ptCount val="2"/>
                <c:lvl>
                  <c:pt idx="0">
                    <c:v>Cargo interno</c:v>
                  </c:pt>
                  <c:pt idx="1">
                    <c:v>Privada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</c:lvl>
              </c:multiLvlStrCache>
            </c:multiLvlStrRef>
          </c:cat>
          <c:val>
            <c:numRef>
              <c:f>'2022_CITI'!$D$19:$D$20</c:f>
              <c:numCache>
                <c:formatCode>#,##0.00\ "€"</c:formatCode>
                <c:ptCount val="2"/>
                <c:pt idx="0">
                  <c:v>558.5</c:v>
                </c:pt>
                <c:pt idx="1">
                  <c:v>12864.72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C6-4B52-996D-F81A870936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765791999"/>
        <c:axId val="765793439"/>
        <c:axId val="0"/>
      </c:bar3DChart>
      <c:catAx>
        <c:axId val="765791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65793439"/>
        <c:crosses val="autoZero"/>
        <c:auto val="1"/>
        <c:lblAlgn val="ctr"/>
        <c:lblOffset val="100"/>
        <c:noMultiLvlLbl val="0"/>
      </c:catAx>
      <c:valAx>
        <c:axId val="76579343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65791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3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114300</xdr:rowOff>
    </xdr:from>
    <xdr:to>
      <xdr:col>0</xdr:col>
      <xdr:colOff>2647950</xdr:colOff>
      <xdr:row>0</xdr:row>
      <xdr:rowOff>533400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79FE4F5-11C2-4562-892E-CD85469BB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300"/>
          <a:ext cx="26003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0</xdr:col>
      <xdr:colOff>2581275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27F7D69-FEE2-422F-8CF3-216B25D3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5812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95249</xdr:colOff>
      <xdr:row>47</xdr:row>
      <xdr:rowOff>4761</xdr:rowOff>
    </xdr:from>
    <xdr:to>
      <xdr:col>12</xdr:col>
      <xdr:colOff>771525</xdr:colOff>
      <xdr:row>62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6135DD9-D974-4AC8-ADF7-EDE8B9ECB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866776</xdr:colOff>
      <xdr:row>46</xdr:row>
      <xdr:rowOff>166686</xdr:rowOff>
    </xdr:from>
    <xdr:to>
      <xdr:col>24</xdr:col>
      <xdr:colOff>123826</xdr:colOff>
      <xdr:row>62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EEBA191-3474-4A99-9C1D-41E4215B5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552450</xdr:colOff>
      <xdr:row>64</xdr:row>
      <xdr:rowOff>19050</xdr:rowOff>
    </xdr:from>
    <xdr:to>
      <xdr:col>14</xdr:col>
      <xdr:colOff>666750</xdr:colOff>
      <xdr:row>79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FCE5037-538C-4242-A48D-026C52EE1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361950</xdr:colOff>
      <xdr:row>81</xdr:row>
      <xdr:rowOff>138112</xdr:rowOff>
    </xdr:from>
    <xdr:to>
      <xdr:col>15</xdr:col>
      <xdr:colOff>76200</xdr:colOff>
      <xdr:row>96</xdr:row>
      <xdr:rowOff>23812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2272C2-471A-437A-A307-F1672707E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0</xdr:colOff>
      <xdr:row>9</xdr:row>
      <xdr:rowOff>0</xdr:rowOff>
    </xdr:from>
    <xdr:to>
      <xdr:col>22</xdr:col>
      <xdr:colOff>104169</xdr:colOff>
      <xdr:row>23</xdr:row>
      <xdr:rowOff>50531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4A94F81-A02B-400A-9C9A-562444CE3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773275" y="2333625"/>
          <a:ext cx="6200169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666751</xdr:colOff>
      <xdr:row>24</xdr:row>
      <xdr:rowOff>161925</xdr:rowOff>
    </xdr:from>
    <xdr:to>
      <xdr:col>22</xdr:col>
      <xdr:colOff>133351</xdr:colOff>
      <xdr:row>39</xdr:row>
      <xdr:rowOff>41006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0440417-17C7-4E23-BC27-83C05E637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678026" y="5391150"/>
          <a:ext cx="6324600" cy="27556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66675</xdr:rowOff>
    </xdr:from>
    <xdr:to>
      <xdr:col>1</xdr:col>
      <xdr:colOff>504825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BF55078-A370-4CF1-8EE5-D0E878B49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675"/>
          <a:ext cx="2590799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0</xdr:col>
      <xdr:colOff>2543175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A494148-C416-49EB-9E80-5239D780C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4574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1</xdr:col>
      <xdr:colOff>400050</xdr:colOff>
      <xdr:row>0</xdr:row>
      <xdr:rowOff>552450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9B6C9F3-102F-4F51-8815-11B807852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23241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</xdr:row>
      <xdr:rowOff>171450</xdr:rowOff>
    </xdr:from>
    <xdr:to>
      <xdr:col>13</xdr:col>
      <xdr:colOff>9526</xdr:colOff>
      <xdr:row>35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D029290-A025-4BC2-BB00-139599A95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13</xdr:col>
      <xdr:colOff>9526</xdr:colOff>
      <xdr:row>51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4A1E037-05F5-4A71-8345-E61B20F5F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847725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3B296E4-0C37-45F8-A134-A66CE7B93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2638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17</xdr:row>
      <xdr:rowOff>166687</xdr:rowOff>
    </xdr:from>
    <xdr:to>
      <xdr:col>11</xdr:col>
      <xdr:colOff>247650</xdr:colOff>
      <xdr:row>32</xdr:row>
      <xdr:rowOff>52387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10900B-AF3A-4C16-BD21-200FAFBE1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47625</xdr:colOff>
      <xdr:row>35</xdr:row>
      <xdr:rowOff>57150</xdr:rowOff>
    </xdr:from>
    <xdr:to>
      <xdr:col>11</xdr:col>
      <xdr:colOff>266700</xdr:colOff>
      <xdr:row>49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08F749C-2FAA-4F72-B615-9DFA5BB5D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1219200</xdr:colOff>
      <xdr:row>0</xdr:row>
      <xdr:rowOff>533400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F514420-3720-4749-B21C-5D649E5A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2409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38100</xdr:colOff>
      <xdr:row>16</xdr:row>
      <xdr:rowOff>23812</xdr:rowOff>
    </xdr:from>
    <xdr:to>
      <xdr:col>11</xdr:col>
      <xdr:colOff>600075</xdr:colOff>
      <xdr:row>30</xdr:row>
      <xdr:rowOff>100012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F7BB003-4133-4025-8275-07BE65007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104775</xdr:rowOff>
    </xdr:from>
    <xdr:to>
      <xdr:col>1</xdr:col>
      <xdr:colOff>761999</xdr:colOff>
      <xdr:row>0</xdr:row>
      <xdr:rowOff>552450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8721C95-60D5-4526-BA38-48910FD48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04775"/>
          <a:ext cx="26955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28574</xdr:colOff>
      <xdr:row>25</xdr:row>
      <xdr:rowOff>176212</xdr:rowOff>
    </xdr:from>
    <xdr:to>
      <xdr:col>13</xdr:col>
      <xdr:colOff>38100</xdr:colOff>
      <xdr:row>40</xdr:row>
      <xdr:rowOff>61912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43CE1BC-F157-4DEE-A873-12E867D8B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41</xdr:row>
      <xdr:rowOff>142875</xdr:rowOff>
    </xdr:from>
    <xdr:to>
      <xdr:col>13</xdr:col>
      <xdr:colOff>19051</xdr:colOff>
      <xdr:row>56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B6D4D3F-E72F-4A17-9203-3F15C5911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4E15A8-B82F-43FC-9662-AA8E3BAB8189}" name="Tabla5" displayName="Tabla5" ref="A48:D59" totalsRowShown="0">
  <autoFilter ref="A48:D59" xr:uid="{893E0664-9644-498E-AE0D-190193B8CC8D}"/>
  <tableColumns count="4">
    <tableColumn id="1" xr3:uid="{60631DF9-9AF5-42A0-A0B0-DFD8B32A391A}" name="Actividades segundo ámbito xeográfico"/>
    <tableColumn id="2" xr3:uid="{1623C1BF-EAA6-49E5-9766-4767D982F9E7}" name="Tipo_actividade"/>
    <tableColumn id="3" xr3:uid="{642BFF16-210A-4FC6-B5C3-2B9DAC3C46A5}" name="Nº actividades"/>
    <tableColumn id="4" xr3:uid="{0C893002-0C16-4014-B578-D096339CAFAF}" name="Importe" dataDxfId="54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C79F0EC-557E-443A-9491-4CF85AF859E2}" name="Tabla3" displayName="Tabla3" ref="H14:M20" totalsRowShown="0">
  <autoFilter ref="H14:M20" xr:uid="{EEF82B91-774A-4904-B8C6-22598B44542E}"/>
  <tableColumns count="6">
    <tableColumn id="1" xr3:uid="{1CBE73B7-9903-4BF9-8036-671325169CCE}" name="Facturación por tipoloxía"/>
    <tableColumn id="2" xr3:uid="{3CBF96C8-8FCF-40ED-9977-45827051D4FC}" name="Nº facturas"/>
    <tableColumn id="3" xr3:uid="{CD7C00AB-C380-4128-9C40-04934F4F92E5}" name="Importe" dataDxfId="42"/>
    <tableColumn id="4" xr3:uid="{00FCB2F0-4EAC-45E6-9637-9D6E9764D1FE}" name="IVE" dataDxfId="41"/>
    <tableColumn id="5" xr3:uid="{11E6AEBE-9538-4AC3-93E9-661BFCC67069}" name="Total facturación" dataDxfId="40">
      <calculatedColumnFormula>SUM(Tabla3[[#This Row],[Importe]:[IVE]])</calculatedColumnFormula>
    </tableColumn>
    <tableColumn id="6" xr3:uid="{61677FFA-71AB-4D23-A025-59F135304BDB}" name="% importe sobre total" dataDxfId="39" dataCellStyle="Porcentaje">
      <calculatedColumnFormula>Tabla3[[#This Row],[Importe]]/$J$20</calculatedColumnFormula>
    </tableColumn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394E3A8-E8FC-4F6B-8F99-5FAE1E7E8E10}" name="Tabla4" displayName="Tabla4" ref="A24:E33" totalsRowShown="0">
  <autoFilter ref="A24:E33" xr:uid="{001D2580-7017-4708-A3FC-286E6BA6750C}"/>
  <tableColumns count="5">
    <tableColumn id="1" xr3:uid="{0C6FF1D5-9C1E-4BE1-A8EB-39466AA6E0A1}" name="Importes por ámbito xeográfico"/>
    <tableColumn id="2" xr3:uid="{832A361D-9E16-448A-B79A-96C26720937D}" name="Tipo"/>
    <tableColumn id="3" xr3:uid="{E2FFC48A-3083-4A11-A97C-1EB0878A15D6}" name="Importe" dataDxfId="38"/>
    <tableColumn id="4" xr3:uid="{AEAC360E-16BD-4E9C-9061-2E8789635518}" name="IVE" dataDxfId="37"/>
    <tableColumn id="5" xr3:uid="{076FED13-5149-4684-97DC-5D5104F2C657}" name="Total facturación" dataDxfId="36">
      <calculatedColumnFormula>SUM(Tabla4[[#This Row],[Importe]:[IVE]])</calculatedColumnFormula>
    </tableColumn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9AE8CA4-B347-4947-94F3-5EED8A6ED53C}" name="Tabla513" displayName="Tabla513" ref="A37:C46" totalsRowShown="0">
  <autoFilter ref="A37:C46" xr:uid="{B38C2FFF-B1BD-45B3-8BE0-7EABF684D4D8}"/>
  <tableColumns count="3">
    <tableColumn id="1" xr3:uid="{37FD596C-B433-471A-880E-60200EC427CD}" name="Facturas por ámbito xeográfico"/>
    <tableColumn id="2" xr3:uid="{242E5957-638E-4253-A3D2-1C59B4FC0923}" name="Tipo"/>
    <tableColumn id="3" xr3:uid="{46FD1280-44D9-4B8E-8782-3D8C18215910}" name="Nº facturas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2787632-7E52-4314-AF57-7A5584B24524}" name="Tabla614" displayName="Tabla614" ref="A10:B11" totalsRowShown="0" headerRowDxfId="35">
  <autoFilter ref="A10:B11" xr:uid="{2DAA5836-E4C8-44D3-B0D2-9CED4158F9F8}"/>
  <tableColumns count="2">
    <tableColumn id="1" xr3:uid="{CF107087-92E9-4E5D-884F-D54ECC63DADD}" name="Nº solicitudes" dataDxfId="34">
      <calculatedColumnFormula>I20</calculatedColumnFormula>
    </tableColumn>
    <tableColumn id="2" xr3:uid="{926E786B-31EE-485D-B42A-F988B7EC5816}" name="Importe medio bruto" dataDxfId="33">
      <calculatedColumnFormula>J20/I20</calculatedColumnFormula>
    </tableColumn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BDBEED7-9AD7-4D49-AB9E-39CC1111E455}" name="Tabla215" displayName="Tabla215" ref="A11:F15" totalsRowShown="0">
  <autoFilter ref="A11:F15" xr:uid="{8A03F4D0-A330-47E4-950C-F32169F6CC55}"/>
  <tableColumns count="6">
    <tableColumn id="1" xr3:uid="{3B75DC00-078E-47E4-999A-2016082CDC6A}" name="Tipo usuario/a"/>
    <tableColumn id="2" xr3:uid="{BD4B99F8-6F90-4FD7-B7A4-22702300ECA4}" name="Nª usuarios/as"/>
    <tableColumn id="3" xr3:uid="{70C3F51A-0724-41B4-8B38-22EBE328EC6D}" name="Importe" dataDxfId="32"/>
    <tableColumn id="4" xr3:uid="{9C303951-CDB1-4806-98A4-6ADF31ECAFB8}" name="IVE" dataDxfId="31"/>
    <tableColumn id="5" xr3:uid="{8C176147-14ED-4278-B102-A87C57E89599}" name="Total Facturación" dataDxfId="30"/>
    <tableColumn id="6" xr3:uid="{26EC5B6D-8D8B-4EFC-AA6F-1A8BA03EBD73}" name="% facturación" dataDxfId="29" dataCellStyle="Porcentaje">
      <calculatedColumnFormula>Tabla215[[#This Row],[Total Facturación]]/E15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A52D9EC-E715-49F5-98B5-DC610055F07F}" name="Tabla316" displayName="Tabla316" ref="A19:E24" totalsRowShown="0">
  <autoFilter ref="A19:E24" xr:uid="{07E23921-0DF6-424E-96BE-9F54F71B2600}"/>
  <tableColumns count="5">
    <tableColumn id="1" xr3:uid="{B7762158-CC54-4C6B-BEF6-FC2940C5792F}" name="Ámbito xeográfico_Importes"/>
    <tableColumn id="2" xr3:uid="{19046A65-02E8-418C-AEA4-1F9415AE4909}" name="Natureza"/>
    <tableColumn id="3" xr3:uid="{E4BA3C82-5C2D-4576-A477-39244F568A5E}" name="Importe" dataDxfId="28"/>
    <tableColumn id="4" xr3:uid="{217908B0-CBA3-4DA5-AD35-7A487C34B3EB}" name="IVE" dataDxfId="27"/>
    <tableColumn id="5" xr3:uid="{BCCC4292-ACC3-41FF-81F7-186AD5F88B03}" name="Total Facturación" dataDxfId="26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78766F3-C603-4765-A16F-45310379A248}" name="Tabla417" displayName="Tabla417" ref="A27:C32" totalsRowShown="0">
  <autoFilter ref="A27:C32" xr:uid="{B9AF88AD-C2B1-4F6C-A357-6A83C258D309}"/>
  <tableColumns count="3">
    <tableColumn id="1" xr3:uid="{1FF9E2CF-15FE-4208-B003-2E65EC36C273}" name="Ámbito xeográfico_nº facturas"/>
    <tableColumn id="2" xr3:uid="{B22D83C0-E35E-42C5-830A-568F43C9132B}" name="Natureza"/>
    <tableColumn id="3" xr3:uid="{F9811160-2E8A-43A6-AFFF-9798267533E8}" name="Nº facturas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CF8C6EF-1692-4906-B562-57FE7584CA8F}" name="Tabla518" displayName="Tabla518" ref="I11:J12" totalsRowShown="0">
  <autoFilter ref="I11:J12" xr:uid="{6B8F8EAF-E0B9-4098-BDF4-EF0F350D9F15}"/>
  <tableColumns count="2">
    <tableColumn id="1" xr3:uid="{F480722A-DC68-4D5F-BE2F-3B4A47BBB04F}" name="Nº solicitudes">
      <calculatedColumnFormula>C32</calculatedColumnFormula>
    </tableColumn>
    <tableColumn id="2" xr3:uid="{D3A7B011-04A4-452E-81D8-0388C90ABD59}" name="Importe medio bruto" dataDxfId="25">
      <calculatedColumnFormula>C15/C32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92E3BD9-5528-4FC5-A916-ECA4D75974F1}" name="Tabla1" displayName="Tabla1" ref="A11:F14" totalsRowShown="0" headerRowDxfId="24">
  <autoFilter ref="A11:F14" xr:uid="{1BC7D175-3901-479B-B807-6561DD891774}"/>
  <tableColumns count="6">
    <tableColumn id="1" xr3:uid="{BA1C48F7-1E07-42D4-BC3B-48106530605C}" name="Tipo usuario/a"/>
    <tableColumn id="2" xr3:uid="{CDD68A82-30DF-4659-B490-AE50278E672E}" name="Nº de usuarios/as"/>
    <tableColumn id="3" xr3:uid="{1F278B55-CA57-48BE-8EC7-DED294623E4E}" name="Importe" dataDxfId="23"/>
    <tableColumn id="4" xr3:uid="{C7A5A2A0-737B-44FF-9FEC-E907444C48FB}" name="IVE" dataDxfId="22"/>
    <tableColumn id="5" xr3:uid="{64C27550-7542-48BA-8402-191D5C8F16AE}" name="Total facturación" dataDxfId="21">
      <calculatedColumnFormula>SUM(C12:D12)</calculatedColumnFormula>
    </tableColumn>
    <tableColumn id="6" xr3:uid="{5CB50A09-5C78-48CD-8012-5FC0FA65607C}" name="% facturación" dataDxfId="20" dataCellStyle="Porcentaje"/>
  </tableColumns>
  <tableStyleInfo name="TableStyleLight1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913131E-6547-4156-9076-DE49C684D01B}" name="Tabla225" displayName="Tabla225" ref="I11:J12" totalsRowShown="0" headerRowDxfId="19">
  <autoFilter ref="I11:J12" xr:uid="{7974C414-DB80-421D-ACBA-9E43D9B92637}"/>
  <tableColumns count="2">
    <tableColumn id="1" xr3:uid="{FBA1CDE0-1EE2-4FF4-8A84-408612779034}" name="Nº solicitudes"/>
    <tableColumn id="2" xr3:uid="{04A14E85-8A50-4E86-8254-130E70DD65F0}" name="Importe medio bruto" dataDxfId="18">
      <calculatedColumnFormula>C14/I12</calculatedColumnFormula>
    </tableColumn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F550CB-1283-41CE-A324-82F8BD5A4A44}" name="Tabla6" displayName="Tabla6" ref="A66:D78" totalsRowShown="0">
  <autoFilter ref="A66:D78" xr:uid="{57E86CAD-F0F2-4C1E-8A76-1AC541E282F5}"/>
  <tableColumns count="4">
    <tableColumn id="1" xr3:uid="{D4AE97E2-10DA-453D-8E00-9373E45D8B4D}" name="Actividades segundo natureza do contratante"/>
    <tableColumn id="2" xr3:uid="{795A1541-10E4-4B8D-BDA3-B4ED0E87BC92}" name="Tipo_actividade"/>
    <tableColumn id="3" xr3:uid="{6EE9AB09-264A-486A-ADFA-1C6459BCAE7E}" name="Nº actividades"/>
    <tableColumn id="4" xr3:uid="{0F6651B6-153F-4FB0-9E67-A0BF358BB2F3}" name="Importe" dataDxfId="53"/>
  </tableColumns>
  <tableStyleInfo name="TableStyleMedium3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076CBE5-143E-4E07-A8F1-13504A65E362}" name="Tabla326" displayName="Tabla326" ref="A18:F21" totalsRowShown="0" headerRowDxfId="17">
  <autoFilter ref="A18:F21" xr:uid="{52024D02-D3A1-4747-93A2-5321D350CE7F}"/>
  <tableColumns count="6">
    <tableColumn id="1" xr3:uid="{B4FBEBCC-8D31-48A6-B388-631A3CBDBE9C}" name="Ámbito xeográfico"/>
    <tableColumn id="2" xr3:uid="{C2BC88B9-A5E2-4F50-B1D9-947E6181AB90}" name="Natureza"/>
    <tableColumn id="3" xr3:uid="{41615830-6B27-4B65-9702-5DFCFAA33F05}" name="Nº facturas"/>
    <tableColumn id="4" xr3:uid="{46FA98A4-0A87-412D-9A9F-57D75A740C11}" name="Importe" dataDxfId="16"/>
    <tableColumn id="5" xr3:uid="{16384B0D-F54C-4A12-A5BB-367DBB91D6ED}" name="IVE" dataDxfId="15"/>
    <tableColumn id="6" xr3:uid="{0F02AB64-BCA8-4851-81A2-3B1D6D550181}" name="Total facturación" dataDxfId="14">
      <calculatedColumnFormula>SUM(Tabla326[[#This Row],[Importe]:[IVE]])</calculatedColumnFormula>
    </tableColumn>
  </tableColumns>
  <tableStyleInfo name="TableStyleLight1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533064A-1E24-42A3-989F-422987311D7F}" name="Tabla319" displayName="Tabla319" ref="H16:M22" totalsRowShown="0">
  <autoFilter ref="H16:M22" xr:uid="{DBB3EF07-8288-4BE6-A92A-8E9E1A547368}"/>
  <tableColumns count="6">
    <tableColumn id="1" xr3:uid="{CA9585EE-F2F1-4467-8A7E-C2368993FBFB}" name="Facturación por tipoloxía"/>
    <tableColumn id="2" xr3:uid="{0FA3F650-0819-4B95-BB99-8D6B032C9D7C}" name="Nº facturas"/>
    <tableColumn id="3" xr3:uid="{153798CF-68F7-42CE-A136-D5E3EBDB13BD}" name="Importe" dataDxfId="13"/>
    <tableColumn id="4" xr3:uid="{B8C83D3B-B289-4008-823A-FB048CFDB4E6}" name="IVE" dataDxfId="12"/>
    <tableColumn id="5" xr3:uid="{6CA86665-CF2A-4A03-B852-B029D67BFF33}" name="Total facturación" dataDxfId="11">
      <calculatedColumnFormula>SUM(Tabla319[[#This Row],[Importe]:[IVE]])</calculatedColumnFormula>
    </tableColumn>
    <tableColumn id="6" xr3:uid="{B57B0E5F-B81A-4FDA-BD75-24452AE52007}" name="% importe sobre total" dataDxfId="10" dataCellStyle="Porcentaje">
      <calculatedColumnFormula>Tabla319[[#This Row],[Total facturación]]/$L$22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7209A67-AF02-426E-A740-116F77618F39}" name="Tabla420" displayName="Tabla420" ref="A30:E38" totalsRowShown="0">
  <autoFilter ref="A30:E38" xr:uid="{12651577-2E5D-41B8-9F90-1E12AD7F32FB}"/>
  <tableColumns count="5">
    <tableColumn id="1" xr3:uid="{B3EC83D4-4AA1-4505-87F2-F4FC9BE60CB5}" name="Importes por ámbito xeográfico"/>
    <tableColumn id="2" xr3:uid="{311FB166-0921-4834-8C83-5664766059DD}" name="Tipo"/>
    <tableColumn id="3" xr3:uid="{10F2AA1B-0546-41CB-BB70-620EA11B29F9}" name="Importe" dataDxfId="9"/>
    <tableColumn id="4" xr3:uid="{5816178C-3CCD-4617-B617-033B65D39983}" name="IVE" dataDxfId="8"/>
    <tableColumn id="5" xr3:uid="{29CC1EA6-F275-4F9A-8E42-6C70B4DC57E6}" name="Total facturación" dataDxfId="7">
      <calculatedColumnFormula>SUM(Tabla420[[#This Row],[Importe]:[IVE]])</calculatedColumnFormula>
    </tableColumn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9DB3F12-A200-4210-9A98-2E28C8D4C7E2}" name="Tabla521" displayName="Tabla521" ref="A41:C49" totalsRowShown="0">
  <autoFilter ref="A41:C49" xr:uid="{7187C4D1-6F15-4885-8B3E-AE1ABAE63616}"/>
  <tableColumns count="3">
    <tableColumn id="1" xr3:uid="{30F3BDFF-951E-4448-8D23-0ECDDDEB1D18}" name="Facturas por ámbito xeográfico"/>
    <tableColumn id="2" xr3:uid="{4D009327-79F3-4646-81BD-47A43BA561F6}" name="Tipo"/>
    <tableColumn id="3" xr3:uid="{88B8B699-869A-4499-B9F8-0A6948EE13AB}" name="Nº facturas"/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BB8BB73-C6F4-4A39-9D19-A56258EA155C}" name="Tabla622" displayName="Tabla622" ref="A16:F22" totalsRowShown="0">
  <autoFilter ref="A16:F22" xr:uid="{7B621F48-E5D6-4081-83BE-65FA16653076}"/>
  <tableColumns count="6">
    <tableColumn id="1" xr3:uid="{158A3D75-E1CD-4AB3-AD3A-F0600EFFD37C}" name="Tipo usuario/a"/>
    <tableColumn id="2" xr3:uid="{2A0BB794-9EFB-43D7-8FE1-CA3CD16573E7}" name="Nº usuarios/as"/>
    <tableColumn id="3" xr3:uid="{D22F8CC0-5B53-4838-B4C5-E6AE2387C3AA}" name="Importe" dataDxfId="6"/>
    <tableColumn id="4" xr3:uid="{87509F82-5321-4CAC-93D5-5F5FE2010D62}" name="IVE" dataDxfId="5"/>
    <tableColumn id="5" xr3:uid="{159B6085-9A92-4488-A02A-615E84B69227}" name="Total facturación" dataDxfId="4">
      <calculatedColumnFormula>SUM(Tabla622[[#This Row],[Importe]:[IVE]])</calculatedColumnFormula>
    </tableColumn>
    <tableColumn id="6" xr3:uid="{EFF2827B-D3AC-4893-8B09-DBDAB9017BA5}" name="% tipo usuario/a" dataDxfId="3" dataCellStyle="Porcentaje">
      <calculatedColumnFormula>Tabla622[[#This Row],[Nº usuarios/as]]/$B$22</calculatedColumnFormula>
    </tableColumn>
  </tableColumns>
  <tableStyleInfo name="TableStyleMedium7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D5ED799-66E7-4D7B-BDC3-2CDEE970A22F}" name="Tabla723" displayName="Tabla723" ref="A11:B12" totalsRowShown="0" headerRowDxfId="2">
  <autoFilter ref="A11:B12" xr:uid="{126E8E55-8A70-4331-9CC4-4196C78F421A}"/>
  <tableColumns count="2">
    <tableColumn id="1" xr3:uid="{7D1CD7DD-A096-432B-85B7-6E79D7417E34}" name="Nº solicitudes" dataDxfId="1">
      <calculatedColumnFormula>I22</calculatedColumnFormula>
    </tableColumn>
    <tableColumn id="2" xr3:uid="{DD788BAE-4B65-4007-BA06-622B2884EEA1}" name="Importe medio bruto" dataDxfId="0">
      <calculatedColumnFormula>J22/I22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3AA5122-C7EF-4EC4-93E3-F3695409DFDA}" name="Tabla7" displayName="Tabla7" ref="A11:F32" totalsRowShown="0">
  <autoFilter ref="A11:F32" xr:uid="{87EFE224-8B2B-4B4D-91D8-1D6A1003E4BA}"/>
  <tableColumns count="6">
    <tableColumn id="1" xr3:uid="{CCA1DE6E-720B-4600-A731-CE83CD90685A}" name="Campus"/>
    <tableColumn id="2" xr3:uid="{9812B453-FF81-409C-906B-C31D68E73664}" name="Centro"/>
    <tableColumn id="3" xr3:uid="{9DD94053-D9F8-4035-AF01-0AC8C48FF945}" name="Homes"/>
    <tableColumn id="4" xr3:uid="{6B0F2A37-4A51-473C-A137-E3D8600E69F7}" name="Mulleres"/>
    <tableColumn id="5" xr3:uid="{0CC5C021-3878-414B-A9AF-EB2159B9A8E9}" name="Total"/>
    <tableColumn id="6" xr3:uid="{E2D68B2B-225D-4319-94F0-D4EE89BF3528}" name="Importes" dataDxfId="52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57543EB-7668-459D-A860-8127CEF667EA}" name="Tabla9" displayName="Tabla9" ref="A36:E74" totalsRowShown="0">
  <autoFilter ref="A36:E74" xr:uid="{05040ADC-585A-4B35-83B5-CA71D605526D}"/>
  <tableColumns count="5">
    <tableColumn id="1" xr3:uid="{0FD616C8-3CDF-4A53-8717-276ADA6E5FA7}" name="Campus"/>
    <tableColumn id="2" xr3:uid="{68881C5C-C6B2-43A3-80F1-1A8C3BFA3300}" name="Centro"/>
    <tableColumn id="3" xr3:uid="{5C6C11D6-4F3B-4B04-9C85-6F3A94EB706B}" name="Tipo_Actividade"/>
    <tableColumn id="4" xr3:uid="{8D178306-EB87-4217-B5EB-A733486455C9}" name="Nº actividades"/>
    <tableColumn id="5" xr3:uid="{8366503E-E489-43CD-800D-2087B1F3D50E}" name="Importes" dataDxfId="51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7F942EA-F6C0-40A9-AEFA-5664AEE380CB}" name="Tabla8" displayName="Tabla8" ref="H11:M94" totalsRowShown="0">
  <autoFilter ref="H11:M94" xr:uid="{117CDFDE-6E62-49F1-8426-9B544D0339D3}"/>
  <tableColumns count="6">
    <tableColumn id="1" xr3:uid="{2708DAF8-E0C0-4646-86DC-DECD5F7C9AEF}" name="Código"/>
    <tableColumn id="2" xr3:uid="{E95A26FE-FB41-45B5-81C0-4C53378BF5EB}" name="Nome_grupo"/>
    <tableColumn id="3" xr3:uid="{005640C2-B303-424D-9464-439384609CFC}" name="Homes"/>
    <tableColumn id="4" xr3:uid="{7F9D712D-7275-42AC-B464-004B3AFC944D}" name="Mulleres"/>
    <tableColumn id="5" xr3:uid="{783A20FE-ADED-4F05-9C93-8631F165E0D9}" name="Total"/>
    <tableColumn id="6" xr3:uid="{DDFF0F6D-ADCF-4067-BE6D-2CF9F1F96B48}" name="Importes" dataDxfId="50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DADD401-42BB-4099-9467-FE3A30443E2E}" name="Tabla10" displayName="Tabla10" ref="O11:T94" totalsRowShown="0">
  <autoFilter ref="O11:T94" xr:uid="{993712C3-3BDB-46EA-8D33-BCF8D18C5DEB}"/>
  <tableColumns count="6">
    <tableColumn id="1" xr3:uid="{6095788B-1069-46C3-BD49-F8144E2FF37D}" name="Código"/>
    <tableColumn id="2" xr3:uid="{51230496-AEA7-41E1-9292-3463026CC3C3}" name="Nome_grupo"/>
    <tableColumn id="3" xr3:uid="{67819C80-0A9E-4DF3-8E34-936676DCF005}" name="Homes"/>
    <tableColumn id="4" xr3:uid="{09725FBD-2383-4630-88B4-8785F8B17516}" name="Mulleres"/>
    <tableColumn id="5" xr3:uid="{AC690129-133A-46CD-B475-990209070910}" name="Total"/>
    <tableColumn id="6" xr3:uid="{D73D589B-1D75-45F9-9841-1F54D37564AF}" name="Importes" dataDxfId="49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1A98155-9AC1-4275-9A10-F3089722F262}" name="Tabla11" displayName="Tabla11" ref="A79:F99" totalsRowShown="0">
  <autoFilter ref="A79:F99" xr:uid="{0CDB09A4-A722-46D3-9770-ECDF2F314271}"/>
  <tableColumns count="6">
    <tableColumn id="1" xr3:uid="{CE9044D5-69B9-4E47-BC20-C97A76425924}" name="Campus"/>
    <tableColumn id="2" xr3:uid="{CBF24C27-2DC0-4D81-97BB-CA9B9E0295CA}" name="Centro"/>
    <tableColumn id="3" xr3:uid="{5E24D338-2E6D-4565-AB52-62A0739A07EA}" name="Homes"/>
    <tableColumn id="4" xr3:uid="{FD48B23D-ED35-40F7-8062-1A319536D5AC}" name="Mulleres"/>
    <tableColumn id="5" xr3:uid="{3D9E3C84-72D1-4564-8474-5BCE85560013}" name="Total"/>
    <tableColumn id="6" xr3:uid="{DA7E6DDA-DF66-481B-9C92-3FF8F84EFD16}" name="Importes" dataDxfId="48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71A61DC-A8DE-4FA8-B0E2-895D6DC0E243}" name="Tabla12" displayName="Tabla12" ref="H100:L216" totalsRowShown="0">
  <autoFilter ref="H100:L216" xr:uid="{A2AA0E18-A85E-4DCA-B06C-A99BE8F14A9B}"/>
  <tableColumns count="5">
    <tableColumn id="1" xr3:uid="{670757AC-4E48-4A80-9E54-09C24EA2F388}" name="Código"/>
    <tableColumn id="2" xr3:uid="{CE55EE23-BB69-42BB-A2E0-26AA8485AAA5}" name="Nome_grupo"/>
    <tableColumn id="3" xr3:uid="{34E6356B-9D54-46E6-B394-CA5840AF38B6}" name="Tipo_Actividade"/>
    <tableColumn id="4" xr3:uid="{2815F994-5C51-437D-879A-ED81D5337049}" name="Nº actividades"/>
    <tableColumn id="5" xr3:uid="{AA553BAE-662A-4B53-BDFF-1D88153D7531}" name="Importes" dataDxfId="47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1989B87-6F92-4129-9F5E-B5179D7EB4B5}" name="Tabla2" displayName="Tabla2" ref="A14:F20" totalsRowShown="0">
  <autoFilter ref="A14:F20" xr:uid="{8787FAC6-8D14-4002-87A0-A1C5CE07015B}"/>
  <tableColumns count="6">
    <tableColumn id="1" xr3:uid="{BBCF9773-DAEE-4866-B521-DDB0B5FE0E41}" name="Tipo usuario/a"/>
    <tableColumn id="2" xr3:uid="{93480EB4-8DA2-4D36-85AD-3AF0744A1041}" name="Nº usuarios/as"/>
    <tableColumn id="3" xr3:uid="{BF4CEEEC-392C-44A9-80F5-90FEC9B05D3C}" name="Importe" dataDxfId="46"/>
    <tableColumn id="4" xr3:uid="{2E91CA07-5174-4D1F-A7C0-8BF7D2502938}" name="IVE" dataDxfId="45"/>
    <tableColumn id="5" xr3:uid="{E94DF7AD-3982-4CFE-A023-9A09FC834FE0}" name="Total facturación" dataDxfId="44">
      <calculatedColumnFormula>SUM(Tabla2[[#This Row],[Importe]:[IVE]])</calculatedColumnFormula>
    </tableColumn>
    <tableColumn id="6" xr3:uid="{A0491491-560D-4897-8272-775992081040}" name="% tipo usuario/a" dataDxfId="43" dataCellStyle="Porcentaje">
      <calculatedColumnFormula>Tabla2[[#This Row],[Nº usuarios/as]]/$B$20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drawing" Target="../drawings/drawing6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drawing" Target="../drawings/drawing7.xml"/><Relationship Id="rId4" Type="http://schemas.openxmlformats.org/officeDocument/2006/relationships/table" Target="../tables/table2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AA570-6511-4BE9-B1BB-76D97EA1FA93}">
  <dimension ref="A1:G25"/>
  <sheetViews>
    <sheetView tabSelected="1" workbookViewId="0">
      <selection activeCell="I10" sqref="I10"/>
    </sheetView>
  </sheetViews>
  <sheetFormatPr baseColWidth="10" defaultRowHeight="15" x14ac:dyDescent="0.25"/>
  <cols>
    <col min="1" max="1" width="42.5703125" style="5" bestFit="1" customWidth="1"/>
    <col min="2" max="2" width="24.42578125" style="5" customWidth="1"/>
    <col min="3" max="4" width="11.42578125" style="5"/>
    <col min="5" max="5" width="12.140625" style="5" customWidth="1"/>
    <col min="6" max="6" width="14.42578125" style="5" customWidth="1"/>
    <col min="7" max="7" width="15.85546875" style="5" customWidth="1"/>
    <col min="8" max="11" width="11.42578125" style="5"/>
    <col min="12" max="12" width="28.85546875" style="5" bestFit="1" customWidth="1"/>
    <col min="13" max="13" width="15.140625" style="5" bestFit="1" customWidth="1"/>
    <col min="14" max="14" width="34" style="5" bestFit="1" customWidth="1"/>
    <col min="15" max="16384" width="11.42578125" style="5"/>
  </cols>
  <sheetData>
    <row r="1" spans="1:7" ht="50.25" customHeight="1" thickBot="1" x14ac:dyDescent="0.3">
      <c r="A1" s="1"/>
      <c r="B1" s="2"/>
      <c r="C1" s="3"/>
      <c r="D1" s="107" t="s">
        <v>0</v>
      </c>
      <c r="E1" s="107"/>
      <c r="F1" s="107"/>
      <c r="G1" s="4"/>
    </row>
    <row r="2" spans="1:7" ht="15" customHeight="1" x14ac:dyDescent="0.3">
      <c r="A2" s="6" t="s">
        <v>1</v>
      </c>
      <c r="B2" s="4"/>
      <c r="D2" s="7"/>
      <c r="E2" s="7"/>
      <c r="F2" s="7"/>
      <c r="G2" s="4"/>
    </row>
    <row r="3" spans="1:7" ht="15" customHeight="1" x14ac:dyDescent="0.3">
      <c r="A3" s="8" t="s">
        <v>308</v>
      </c>
      <c r="B3" s="4"/>
      <c r="D3" s="7"/>
      <c r="E3" s="7"/>
      <c r="F3" s="7"/>
      <c r="G3" s="4"/>
    </row>
    <row r="4" spans="1:7" ht="15" customHeight="1" x14ac:dyDescent="0.3">
      <c r="A4" s="6"/>
      <c r="B4" s="4"/>
      <c r="D4" s="7"/>
      <c r="E4" s="7"/>
      <c r="F4" s="7"/>
      <c r="G4" s="4"/>
    </row>
    <row r="5" spans="1:7" x14ac:dyDescent="0.25">
      <c r="B5" s="9"/>
    </row>
    <row r="6" spans="1:7" ht="32.450000000000003" customHeight="1" x14ac:dyDescent="0.25">
      <c r="A6" s="87" t="s">
        <v>2</v>
      </c>
      <c r="B6" s="87"/>
      <c r="C6" s="93" t="s">
        <v>3</v>
      </c>
      <c r="D6" s="93" t="s">
        <v>4</v>
      </c>
      <c r="E6" s="93" t="s">
        <v>5</v>
      </c>
      <c r="F6" s="97" t="s">
        <v>6</v>
      </c>
    </row>
    <row r="7" spans="1:7" x14ac:dyDescent="0.25">
      <c r="A7" s="103" t="s">
        <v>12</v>
      </c>
      <c r="B7" s="98"/>
      <c r="C7" s="99"/>
      <c r="D7" s="99">
        <v>2</v>
      </c>
      <c r="E7" s="99">
        <v>1</v>
      </c>
      <c r="F7" s="99">
        <f>SUM(C7:E7)</f>
        <v>3</v>
      </c>
    </row>
    <row r="8" spans="1:7" x14ac:dyDescent="0.25">
      <c r="A8" s="108" t="s">
        <v>13</v>
      </c>
      <c r="B8" s="102" t="s">
        <v>7</v>
      </c>
      <c r="C8" s="95">
        <v>1</v>
      </c>
      <c r="D8" s="95">
        <v>4</v>
      </c>
      <c r="E8" s="95"/>
      <c r="F8" s="95">
        <f t="shared" ref="F8:F23" si="0">SUM(C8:E8)</f>
        <v>5</v>
      </c>
    </row>
    <row r="9" spans="1:7" x14ac:dyDescent="0.25">
      <c r="A9" s="109"/>
      <c r="B9" s="104" t="s">
        <v>8</v>
      </c>
      <c r="C9" s="104"/>
      <c r="D9" s="104">
        <v>1</v>
      </c>
      <c r="E9" s="104"/>
      <c r="F9" s="104">
        <f t="shared" si="0"/>
        <v>1</v>
      </c>
    </row>
    <row r="10" spans="1:7" ht="16.5" customHeight="1" x14ac:dyDescent="0.25">
      <c r="A10" s="110" t="s">
        <v>14</v>
      </c>
      <c r="B10" s="90" t="s">
        <v>9</v>
      </c>
      <c r="C10" s="94">
        <v>2</v>
      </c>
      <c r="D10" s="94">
        <v>6</v>
      </c>
      <c r="E10" s="94"/>
      <c r="F10" s="94">
        <f t="shared" si="0"/>
        <v>8</v>
      </c>
    </row>
    <row r="11" spans="1:7" x14ac:dyDescent="0.25">
      <c r="A11" s="111"/>
      <c r="B11" s="101" t="s">
        <v>10</v>
      </c>
      <c r="C11" s="99"/>
      <c r="D11" s="99">
        <v>10</v>
      </c>
      <c r="E11" s="99"/>
      <c r="F11" s="99">
        <f t="shared" si="0"/>
        <v>10</v>
      </c>
    </row>
    <row r="12" spans="1:7" ht="16.5" customHeight="1" x14ac:dyDescent="0.25">
      <c r="A12" s="112" t="s">
        <v>15</v>
      </c>
      <c r="B12" s="89" t="s">
        <v>9</v>
      </c>
      <c r="C12" s="95">
        <v>2</v>
      </c>
      <c r="D12" s="95">
        <v>3</v>
      </c>
      <c r="E12" s="95"/>
      <c r="F12" s="95">
        <f t="shared" si="0"/>
        <v>5</v>
      </c>
      <c r="G12"/>
    </row>
    <row r="13" spans="1:7" x14ac:dyDescent="0.25">
      <c r="A13" s="113"/>
      <c r="B13" s="104" t="s">
        <v>10</v>
      </c>
      <c r="C13" s="104"/>
      <c r="D13" s="104">
        <v>8</v>
      </c>
      <c r="E13" s="104"/>
      <c r="F13" s="104">
        <f t="shared" si="0"/>
        <v>8</v>
      </c>
    </row>
    <row r="14" spans="1:7" ht="16.5" customHeight="1" x14ac:dyDescent="0.25">
      <c r="A14" s="114" t="s">
        <v>16</v>
      </c>
      <c r="B14" s="105" t="s">
        <v>9</v>
      </c>
      <c r="C14" s="99"/>
      <c r="D14" s="99">
        <v>7</v>
      </c>
      <c r="E14" s="99">
        <v>1</v>
      </c>
      <c r="F14" s="99">
        <f t="shared" si="0"/>
        <v>8</v>
      </c>
    </row>
    <row r="15" spans="1:7" ht="15.95" customHeight="1" x14ac:dyDescent="0.25">
      <c r="A15" s="115"/>
      <c r="B15" s="90" t="s">
        <v>10</v>
      </c>
      <c r="C15" s="94"/>
      <c r="D15" s="94">
        <v>7</v>
      </c>
      <c r="E15" s="94"/>
      <c r="F15" s="94">
        <f t="shared" si="0"/>
        <v>7</v>
      </c>
    </row>
    <row r="16" spans="1:7" ht="17.25" customHeight="1" x14ac:dyDescent="0.25">
      <c r="A16" s="106" t="s">
        <v>17</v>
      </c>
      <c r="B16" s="100" t="s">
        <v>9</v>
      </c>
      <c r="C16" s="100"/>
      <c r="D16" s="100"/>
      <c r="E16" s="100">
        <v>1</v>
      </c>
      <c r="F16" s="100">
        <f t="shared" si="0"/>
        <v>1</v>
      </c>
    </row>
    <row r="17" spans="1:6" x14ac:dyDescent="0.25">
      <c r="A17" s="106"/>
      <c r="B17" s="89" t="s">
        <v>10</v>
      </c>
      <c r="C17" s="95"/>
      <c r="D17" s="95"/>
      <c r="E17" s="95"/>
      <c r="F17" s="95">
        <f t="shared" si="0"/>
        <v>0</v>
      </c>
    </row>
    <row r="18" spans="1:6" x14ac:dyDescent="0.25">
      <c r="A18" s="86" t="s">
        <v>11</v>
      </c>
      <c r="B18" s="90"/>
      <c r="C18" s="94"/>
      <c r="D18" s="94"/>
      <c r="E18" s="94"/>
      <c r="F18" s="94">
        <v>232</v>
      </c>
    </row>
    <row r="19" spans="1:6" ht="14.25" customHeight="1" x14ac:dyDescent="0.25">
      <c r="A19" s="106" t="s">
        <v>22</v>
      </c>
      <c r="B19" s="100" t="s">
        <v>23</v>
      </c>
      <c r="C19" s="100"/>
      <c r="D19" s="100">
        <v>4</v>
      </c>
      <c r="E19" s="100"/>
      <c r="F19" s="100">
        <f t="shared" si="0"/>
        <v>4</v>
      </c>
    </row>
    <row r="20" spans="1:6" ht="14.25" customHeight="1" x14ac:dyDescent="0.25">
      <c r="A20" s="106"/>
      <c r="B20" s="89" t="s">
        <v>24</v>
      </c>
      <c r="C20" s="95"/>
      <c r="D20" s="95">
        <v>1</v>
      </c>
      <c r="E20" s="95"/>
      <c r="F20" s="95">
        <f t="shared" si="0"/>
        <v>1</v>
      </c>
    </row>
    <row r="21" spans="1:6" x14ac:dyDescent="0.25">
      <c r="A21" s="83" t="s">
        <v>18</v>
      </c>
      <c r="B21" s="88"/>
      <c r="C21" s="94"/>
      <c r="D21" s="94"/>
      <c r="E21" s="94"/>
      <c r="F21" s="94">
        <f t="shared" si="0"/>
        <v>0</v>
      </c>
    </row>
    <row r="22" spans="1:6" x14ac:dyDescent="0.25">
      <c r="A22" s="84" t="s">
        <v>19</v>
      </c>
      <c r="B22" s="89"/>
      <c r="C22" s="95"/>
      <c r="D22" s="95"/>
      <c r="E22" s="95"/>
      <c r="F22" s="95">
        <f t="shared" si="0"/>
        <v>0</v>
      </c>
    </row>
    <row r="23" spans="1:6" ht="15" customHeight="1" x14ac:dyDescent="0.25">
      <c r="A23" s="83" t="s">
        <v>20</v>
      </c>
      <c r="B23" s="88"/>
      <c r="C23" s="94"/>
      <c r="D23" s="94"/>
      <c r="E23" s="94"/>
      <c r="F23" s="94">
        <f t="shared" si="0"/>
        <v>0</v>
      </c>
    </row>
    <row r="24" spans="1:6" ht="31.5" customHeight="1" x14ac:dyDescent="0.25">
      <c r="A24" s="85" t="s">
        <v>21</v>
      </c>
      <c r="B24" s="91"/>
      <c r="C24" s="96"/>
      <c r="D24" s="96">
        <v>5</v>
      </c>
      <c r="E24" s="96"/>
      <c r="F24" s="95">
        <v>5</v>
      </c>
    </row>
    <row r="25" spans="1:6" x14ac:dyDescent="0.25">
      <c r="B25" s="92"/>
    </row>
  </sheetData>
  <mergeCells count="7">
    <mergeCell ref="A19:A20"/>
    <mergeCell ref="D1:F1"/>
    <mergeCell ref="A8:A9"/>
    <mergeCell ref="A10:A11"/>
    <mergeCell ref="A12:A13"/>
    <mergeCell ref="A14:A15"/>
    <mergeCell ref="A16:A17"/>
  </mergeCells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2119B-F9E3-43F6-B000-90B416C1E5E1}">
  <dimension ref="A1:W78"/>
  <sheetViews>
    <sheetView workbookViewId="0">
      <selection activeCell="F1" sqref="F1"/>
    </sheetView>
  </sheetViews>
  <sheetFormatPr baseColWidth="10" defaultRowHeight="15" x14ac:dyDescent="0.25"/>
  <cols>
    <col min="1" max="1" width="43.28515625" customWidth="1"/>
    <col min="2" max="2" width="20" bestFit="1" customWidth="1"/>
    <col min="3" max="3" width="16" customWidth="1"/>
    <col min="4" max="4" width="13.7109375" bestFit="1" customWidth="1"/>
    <col min="5" max="5" width="13.140625" bestFit="1" customWidth="1"/>
    <col min="6" max="6" width="13.7109375" bestFit="1" customWidth="1"/>
    <col min="8" max="8" width="13.7109375" bestFit="1" customWidth="1"/>
    <col min="10" max="10" width="13.7109375" bestFit="1" customWidth="1"/>
    <col min="11" max="11" width="13.140625" bestFit="1" customWidth="1"/>
    <col min="12" max="12" width="13.7109375" bestFit="1" customWidth="1"/>
    <col min="13" max="13" width="13.140625" bestFit="1" customWidth="1"/>
  </cols>
  <sheetData>
    <row r="1" spans="1:23" s="16" customFormat="1" ht="48.75" customHeight="1" thickBot="1" x14ac:dyDescent="0.3">
      <c r="A1" s="12"/>
      <c r="B1" s="1"/>
      <c r="C1" s="13"/>
      <c r="D1" s="3"/>
      <c r="E1" s="3"/>
      <c r="F1" s="14"/>
      <c r="G1" s="15"/>
      <c r="H1" s="15"/>
      <c r="I1" s="15"/>
      <c r="J1" s="15"/>
      <c r="K1" s="15"/>
      <c r="L1" s="15"/>
      <c r="M1" s="15"/>
      <c r="N1" s="15"/>
      <c r="O1" s="15"/>
      <c r="P1" s="107" t="s">
        <v>0</v>
      </c>
      <c r="Q1" s="107"/>
      <c r="R1" s="107"/>
      <c r="S1" s="107"/>
      <c r="T1" s="107"/>
      <c r="U1" s="107"/>
      <c r="V1" s="107"/>
      <c r="W1" s="107"/>
    </row>
    <row r="2" spans="1:23" s="16" customFormat="1" ht="15" customHeight="1" x14ac:dyDescent="0.25">
      <c r="B2" s="17"/>
      <c r="C2" s="18"/>
      <c r="D2" s="5"/>
      <c r="E2" s="5"/>
      <c r="F2" s="19"/>
      <c r="G2" s="20"/>
      <c r="H2" s="20"/>
      <c r="I2" s="20"/>
      <c r="J2" s="20"/>
      <c r="K2" s="21"/>
      <c r="L2" s="21"/>
      <c r="M2" s="21"/>
      <c r="N2" s="21"/>
      <c r="O2" s="21"/>
    </row>
    <row r="3" spans="1:23" s="16" customFormat="1" ht="15" customHeight="1" x14ac:dyDescent="0.25">
      <c r="A3" s="22" t="s">
        <v>25</v>
      </c>
      <c r="B3" s="17"/>
      <c r="C3" s="18"/>
      <c r="D3" s="5"/>
      <c r="E3" s="5"/>
      <c r="F3" s="19"/>
      <c r="G3" s="20"/>
      <c r="H3" s="20"/>
      <c r="I3" s="20"/>
      <c r="J3" s="20"/>
      <c r="K3" s="21"/>
      <c r="L3" s="21"/>
      <c r="M3" s="21"/>
      <c r="N3" s="21"/>
      <c r="O3" s="21"/>
    </row>
    <row r="4" spans="1:23" s="16" customFormat="1" ht="15" customHeight="1" x14ac:dyDescent="0.25">
      <c r="A4" s="23" t="s">
        <v>26</v>
      </c>
      <c r="B4" s="17"/>
      <c r="C4" s="18"/>
      <c r="D4" s="5"/>
      <c r="E4" s="5"/>
      <c r="F4" s="19"/>
      <c r="G4" s="20"/>
      <c r="H4" s="20"/>
      <c r="I4" s="20"/>
      <c r="J4" s="20"/>
      <c r="K4" s="21"/>
      <c r="L4" s="21"/>
      <c r="M4" s="21"/>
      <c r="N4" s="21"/>
      <c r="O4" s="21"/>
    </row>
    <row r="5" spans="1:23" s="16" customFormat="1" ht="15" customHeight="1" x14ac:dyDescent="0.25">
      <c r="A5" s="8" t="s">
        <v>308</v>
      </c>
      <c r="B5" s="17"/>
      <c r="C5" s="18"/>
      <c r="D5" s="5"/>
      <c r="E5" s="5"/>
      <c r="F5" s="19"/>
      <c r="G5" s="20"/>
      <c r="H5" s="20"/>
      <c r="I5" s="20"/>
      <c r="J5" s="20"/>
      <c r="K5" s="21"/>
      <c r="L5" s="21"/>
      <c r="M5" s="21"/>
      <c r="N5" s="21"/>
      <c r="O5" s="21"/>
    </row>
    <row r="6" spans="1:23" s="16" customFormat="1" ht="15" customHeight="1" x14ac:dyDescent="0.25">
      <c r="I6" s="20"/>
      <c r="J6" s="20"/>
      <c r="K6" s="21"/>
      <c r="L6" s="21"/>
      <c r="M6" s="21"/>
      <c r="N6" s="21"/>
      <c r="O6" s="21"/>
    </row>
    <row r="7" spans="1:23" s="5" customFormat="1" ht="30" customHeight="1" x14ac:dyDescent="0.25">
      <c r="A7" s="116" t="s">
        <v>27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8"/>
    </row>
    <row r="10" spans="1:23" x14ac:dyDescent="0.25">
      <c r="A10" s="119" t="s">
        <v>28</v>
      </c>
      <c r="B10" s="122" t="s">
        <v>29</v>
      </c>
      <c r="C10" s="123"/>
      <c r="D10" s="123"/>
      <c r="E10" s="123"/>
      <c r="F10" s="123"/>
      <c r="G10" s="123"/>
      <c r="H10" s="123"/>
      <c r="I10" s="123"/>
      <c r="J10" s="123"/>
      <c r="K10" s="124"/>
      <c r="L10" s="125" t="s">
        <v>6</v>
      </c>
      <c r="M10" s="125" t="s">
        <v>6</v>
      </c>
    </row>
    <row r="11" spans="1:23" x14ac:dyDescent="0.25">
      <c r="A11" s="120"/>
      <c r="B11" s="125" t="s">
        <v>30</v>
      </c>
      <c r="C11" s="125"/>
      <c r="D11" s="125" t="s">
        <v>31</v>
      </c>
      <c r="E11" s="125"/>
      <c r="F11" s="125" t="s">
        <v>32</v>
      </c>
      <c r="G11" s="125"/>
      <c r="H11" s="125" t="s">
        <v>33</v>
      </c>
      <c r="I11" s="125"/>
      <c r="J11" s="125" t="s">
        <v>34</v>
      </c>
      <c r="K11" s="125"/>
      <c r="L11" s="125"/>
      <c r="M11" s="125"/>
    </row>
    <row r="12" spans="1:23" ht="15.75" thickBot="1" x14ac:dyDescent="0.3">
      <c r="A12" s="121"/>
      <c r="B12" s="24" t="s">
        <v>35</v>
      </c>
      <c r="C12" s="24" t="s">
        <v>36</v>
      </c>
      <c r="D12" s="24" t="s">
        <v>35</v>
      </c>
      <c r="E12" s="24" t="s">
        <v>36</v>
      </c>
      <c r="F12" s="24" t="s">
        <v>35</v>
      </c>
      <c r="G12" s="24" t="s">
        <v>36</v>
      </c>
      <c r="H12" s="24" t="s">
        <v>35</v>
      </c>
      <c r="I12" s="24" t="s">
        <v>36</v>
      </c>
      <c r="J12" s="24" t="s">
        <v>35</v>
      </c>
      <c r="K12" s="24" t="s">
        <v>36</v>
      </c>
      <c r="L12" s="24" t="s">
        <v>35</v>
      </c>
      <c r="M12" s="24" t="s">
        <v>36</v>
      </c>
    </row>
    <row r="13" spans="1:23" ht="15.75" thickTop="1" x14ac:dyDescent="0.25">
      <c r="A13" s="25" t="s">
        <v>37</v>
      </c>
      <c r="B13" s="25">
        <v>5</v>
      </c>
      <c r="C13" s="26">
        <v>63544.12</v>
      </c>
      <c r="D13" s="25">
        <v>14</v>
      </c>
      <c r="E13" s="26">
        <v>787129.16</v>
      </c>
      <c r="F13" s="25">
        <v>6</v>
      </c>
      <c r="G13" s="26">
        <v>146946</v>
      </c>
      <c r="H13" s="25">
        <v>18</v>
      </c>
      <c r="I13" s="26">
        <v>467397</v>
      </c>
      <c r="J13" s="25">
        <v>57</v>
      </c>
      <c r="K13" s="26">
        <v>2556783.46</v>
      </c>
      <c r="L13" s="25">
        <f t="shared" ref="L13:M15" si="0">B13+D13+F13+H13+J13</f>
        <v>100</v>
      </c>
      <c r="M13" s="26">
        <f t="shared" si="0"/>
        <v>4021799.74</v>
      </c>
    </row>
    <row r="14" spans="1:23" x14ac:dyDescent="0.25">
      <c r="A14" s="27" t="s">
        <v>38</v>
      </c>
      <c r="B14" s="27"/>
      <c r="C14" s="28"/>
      <c r="D14" s="27"/>
      <c r="E14" s="28"/>
      <c r="F14" s="27"/>
      <c r="G14" s="28"/>
      <c r="H14" s="27">
        <v>1</v>
      </c>
      <c r="I14" s="28">
        <v>600</v>
      </c>
      <c r="J14" s="27">
        <v>10</v>
      </c>
      <c r="K14" s="28">
        <v>70002</v>
      </c>
      <c r="L14" s="29">
        <f t="shared" si="0"/>
        <v>11</v>
      </c>
      <c r="M14" s="30">
        <f t="shared" si="0"/>
        <v>70602</v>
      </c>
    </row>
    <row r="15" spans="1:23" x14ac:dyDescent="0.25">
      <c r="A15" s="10" t="s">
        <v>39</v>
      </c>
      <c r="B15" s="10">
        <v>8</v>
      </c>
      <c r="C15" s="31">
        <v>45516.17</v>
      </c>
      <c r="D15" s="10">
        <v>35</v>
      </c>
      <c r="E15" s="31">
        <v>192591.86</v>
      </c>
      <c r="F15" s="10">
        <v>91</v>
      </c>
      <c r="G15" s="31">
        <v>204478.18</v>
      </c>
      <c r="H15" s="10">
        <v>82</v>
      </c>
      <c r="I15" s="31">
        <v>349354.84</v>
      </c>
      <c r="J15" s="10">
        <v>330</v>
      </c>
      <c r="K15" s="31">
        <v>600773.05000000005</v>
      </c>
      <c r="L15" s="25">
        <f t="shared" si="0"/>
        <v>546</v>
      </c>
      <c r="M15" s="26">
        <f t="shared" si="0"/>
        <v>1392714.1</v>
      </c>
    </row>
    <row r="16" spans="1:23" ht="15.75" thickBot="1" x14ac:dyDescent="0.3">
      <c r="A16" s="32" t="s">
        <v>6</v>
      </c>
      <c r="B16" s="32">
        <f t="shared" ref="B16:M16" si="1">SUM(B13:B15)</f>
        <v>13</v>
      </c>
      <c r="C16" s="33">
        <f t="shared" si="1"/>
        <v>109060.29000000001</v>
      </c>
      <c r="D16" s="32">
        <f t="shared" si="1"/>
        <v>49</v>
      </c>
      <c r="E16" s="33">
        <f t="shared" si="1"/>
        <v>979721.02</v>
      </c>
      <c r="F16" s="32">
        <f t="shared" si="1"/>
        <v>97</v>
      </c>
      <c r="G16" s="33">
        <f t="shared" si="1"/>
        <v>351424.18</v>
      </c>
      <c r="H16" s="32">
        <f t="shared" si="1"/>
        <v>101</v>
      </c>
      <c r="I16" s="33">
        <f t="shared" si="1"/>
        <v>817351.84000000008</v>
      </c>
      <c r="J16" s="32">
        <f t="shared" si="1"/>
        <v>397</v>
      </c>
      <c r="K16" s="33">
        <f t="shared" si="1"/>
        <v>3227558.51</v>
      </c>
      <c r="L16" s="32">
        <f t="shared" si="1"/>
        <v>657</v>
      </c>
      <c r="M16" s="33">
        <f t="shared" si="1"/>
        <v>5485115.8399999999</v>
      </c>
    </row>
    <row r="17" spans="1:11" ht="15.75" thickTop="1" x14ac:dyDescent="0.25"/>
    <row r="21" spans="1:11" x14ac:dyDescent="0.25">
      <c r="A21" s="127" t="s">
        <v>40</v>
      </c>
      <c r="B21" s="34" t="s">
        <v>30</v>
      </c>
      <c r="C21" s="126" t="s">
        <v>31</v>
      </c>
      <c r="D21" s="126"/>
      <c r="E21" s="126" t="s">
        <v>32</v>
      </c>
      <c r="F21" s="126"/>
      <c r="G21" s="126" t="s">
        <v>33</v>
      </c>
      <c r="H21" s="126"/>
      <c r="I21" s="126" t="s">
        <v>34</v>
      </c>
      <c r="J21" s="126"/>
      <c r="K21" s="126" t="s">
        <v>6</v>
      </c>
    </row>
    <row r="22" spans="1:11" x14ac:dyDescent="0.25">
      <c r="A22" s="127"/>
      <c r="B22" s="35" t="s">
        <v>41</v>
      </c>
      <c r="C22" s="35" t="s">
        <v>41</v>
      </c>
      <c r="D22" s="35" t="s">
        <v>42</v>
      </c>
      <c r="E22" s="35" t="s">
        <v>41</v>
      </c>
      <c r="F22" s="35" t="s">
        <v>42</v>
      </c>
      <c r="G22" s="35" t="s">
        <v>41</v>
      </c>
      <c r="H22" s="35" t="s">
        <v>42</v>
      </c>
      <c r="I22" s="35" t="s">
        <v>41</v>
      </c>
      <c r="J22" s="35" t="s">
        <v>42</v>
      </c>
      <c r="K22" s="126"/>
    </row>
    <row r="23" spans="1:11" x14ac:dyDescent="0.25">
      <c r="A23" s="36" t="s">
        <v>43</v>
      </c>
      <c r="B23" s="36">
        <v>3</v>
      </c>
      <c r="C23" s="36"/>
      <c r="D23" s="36">
        <v>1</v>
      </c>
      <c r="E23" s="36"/>
      <c r="F23" s="36"/>
      <c r="G23" s="36">
        <v>1</v>
      </c>
      <c r="H23" s="36">
        <v>7</v>
      </c>
      <c r="I23" s="36">
        <v>2</v>
      </c>
      <c r="J23" s="36"/>
      <c r="K23" s="36">
        <f>SUM(B23:J23)</f>
        <v>14</v>
      </c>
    </row>
    <row r="24" spans="1:11" x14ac:dyDescent="0.25">
      <c r="A24" s="37" t="s">
        <v>44</v>
      </c>
      <c r="B24" s="37"/>
      <c r="C24" s="37"/>
      <c r="D24" s="37"/>
      <c r="E24" s="37"/>
      <c r="F24" s="37"/>
      <c r="G24" s="37"/>
      <c r="H24" s="37"/>
      <c r="I24" s="37">
        <v>2</v>
      </c>
      <c r="J24" s="37"/>
      <c r="K24" s="37">
        <f t="shared" ref="K24:K29" si="2">SUM(B24:J24)</f>
        <v>2</v>
      </c>
    </row>
    <row r="25" spans="1:11" x14ac:dyDescent="0.25">
      <c r="A25" s="36" t="s">
        <v>45</v>
      </c>
      <c r="B25" s="36"/>
      <c r="C25" s="36">
        <v>23</v>
      </c>
      <c r="D25" s="36">
        <v>6</v>
      </c>
      <c r="E25" s="36">
        <v>3</v>
      </c>
      <c r="F25" s="36">
        <v>2</v>
      </c>
      <c r="G25" s="36">
        <v>47</v>
      </c>
      <c r="H25" s="36"/>
      <c r="I25" s="36">
        <v>108</v>
      </c>
      <c r="J25" s="36">
        <v>9</v>
      </c>
      <c r="K25" s="36">
        <f t="shared" si="2"/>
        <v>198</v>
      </c>
    </row>
    <row r="26" spans="1:11" x14ac:dyDescent="0.25">
      <c r="A26" s="37" t="s">
        <v>46</v>
      </c>
      <c r="B26" s="37">
        <v>7</v>
      </c>
      <c r="C26" s="37"/>
      <c r="D26" s="37">
        <v>1</v>
      </c>
      <c r="E26" s="37"/>
      <c r="F26" s="37"/>
      <c r="G26" s="37"/>
      <c r="H26" s="37"/>
      <c r="I26" s="37">
        <v>2</v>
      </c>
      <c r="J26" s="37">
        <v>9</v>
      </c>
      <c r="K26" s="37">
        <f t="shared" si="2"/>
        <v>19</v>
      </c>
    </row>
    <row r="27" spans="1:11" x14ac:dyDescent="0.25">
      <c r="A27" s="36" t="s">
        <v>47</v>
      </c>
      <c r="B27" s="36">
        <v>1</v>
      </c>
      <c r="C27" s="36">
        <v>2</v>
      </c>
      <c r="D27" s="36"/>
      <c r="E27" s="36"/>
      <c r="F27" s="36"/>
      <c r="G27" s="36">
        <v>2</v>
      </c>
      <c r="H27" s="36">
        <v>4</v>
      </c>
      <c r="I27" s="36">
        <v>15</v>
      </c>
      <c r="J27" s="36"/>
      <c r="K27" s="36">
        <f t="shared" si="2"/>
        <v>24</v>
      </c>
    </row>
    <row r="28" spans="1:11" x14ac:dyDescent="0.25">
      <c r="A28" s="37" t="s">
        <v>48</v>
      </c>
      <c r="B28" s="37"/>
      <c r="C28" s="37">
        <v>1</v>
      </c>
      <c r="D28" s="37"/>
      <c r="E28" s="37"/>
      <c r="F28" s="37"/>
      <c r="G28" s="37"/>
      <c r="H28" s="37"/>
      <c r="I28" s="37"/>
      <c r="J28" s="37"/>
      <c r="K28" s="37">
        <f t="shared" si="2"/>
        <v>1</v>
      </c>
    </row>
    <row r="29" spans="1:11" x14ac:dyDescent="0.25">
      <c r="A29" s="36" t="s">
        <v>49</v>
      </c>
      <c r="B29" s="36">
        <v>2</v>
      </c>
      <c r="C29" s="36">
        <v>11</v>
      </c>
      <c r="D29" s="36">
        <v>4</v>
      </c>
      <c r="E29" s="36">
        <v>91</v>
      </c>
      <c r="F29" s="36">
        <v>1</v>
      </c>
      <c r="G29" s="36">
        <v>39</v>
      </c>
      <c r="H29" s="36">
        <v>1</v>
      </c>
      <c r="I29" s="36">
        <v>159</v>
      </c>
      <c r="J29" s="36">
        <v>91</v>
      </c>
      <c r="K29" s="36">
        <f t="shared" si="2"/>
        <v>399</v>
      </c>
    </row>
    <row r="30" spans="1:11" ht="15.75" thickBot="1" x14ac:dyDescent="0.3">
      <c r="A30" s="32" t="s">
        <v>6</v>
      </c>
      <c r="B30" s="32">
        <f>SUM(B23:B29)</f>
        <v>13</v>
      </c>
      <c r="C30" s="32">
        <f t="shared" ref="C30:K30" si="3">SUM(C23:C29)</f>
        <v>37</v>
      </c>
      <c r="D30" s="32">
        <f t="shared" si="3"/>
        <v>12</v>
      </c>
      <c r="E30" s="32">
        <f t="shared" si="3"/>
        <v>94</v>
      </c>
      <c r="F30" s="32">
        <f t="shared" si="3"/>
        <v>3</v>
      </c>
      <c r="G30" s="32">
        <f t="shared" si="3"/>
        <v>89</v>
      </c>
      <c r="H30" s="32">
        <f t="shared" si="3"/>
        <v>12</v>
      </c>
      <c r="I30" s="32">
        <f t="shared" si="3"/>
        <v>288</v>
      </c>
      <c r="J30" s="32">
        <f t="shared" si="3"/>
        <v>109</v>
      </c>
      <c r="K30" s="32">
        <f t="shared" si="3"/>
        <v>657</v>
      </c>
    </row>
    <row r="31" spans="1:11" ht="15.75" thickTop="1" x14ac:dyDescent="0.25"/>
    <row r="35" spans="1:11" x14ac:dyDescent="0.25">
      <c r="A35" s="128" t="s">
        <v>50</v>
      </c>
      <c r="B35" s="34" t="s">
        <v>30</v>
      </c>
      <c r="C35" s="126" t="s">
        <v>31</v>
      </c>
      <c r="D35" s="126"/>
      <c r="E35" s="126" t="s">
        <v>32</v>
      </c>
      <c r="F35" s="126"/>
      <c r="G35" s="126" t="s">
        <v>33</v>
      </c>
      <c r="H35" s="126"/>
      <c r="I35" s="126" t="s">
        <v>34</v>
      </c>
      <c r="J35" s="126"/>
      <c r="K35" s="126" t="s">
        <v>6</v>
      </c>
    </row>
    <row r="36" spans="1:11" x14ac:dyDescent="0.25">
      <c r="A36" s="127"/>
      <c r="B36" s="35" t="s">
        <v>41</v>
      </c>
      <c r="C36" s="35" t="s">
        <v>41</v>
      </c>
      <c r="D36" s="35" t="s">
        <v>42</v>
      </c>
      <c r="E36" s="35" t="s">
        <v>41</v>
      </c>
      <c r="F36" s="35" t="s">
        <v>42</v>
      </c>
      <c r="G36" s="35" t="s">
        <v>41</v>
      </c>
      <c r="H36" s="35" t="s">
        <v>42</v>
      </c>
      <c r="I36" s="35" t="s">
        <v>41</v>
      </c>
      <c r="J36" s="35" t="s">
        <v>42</v>
      </c>
      <c r="K36" s="126"/>
    </row>
    <row r="37" spans="1:11" x14ac:dyDescent="0.25">
      <c r="A37" s="36" t="s">
        <v>43</v>
      </c>
      <c r="B37" s="36">
        <v>2</v>
      </c>
      <c r="C37" s="36"/>
      <c r="D37" s="36">
        <v>1</v>
      </c>
      <c r="E37" s="36"/>
      <c r="F37" s="36"/>
      <c r="G37" s="36">
        <v>1</v>
      </c>
      <c r="H37" s="36">
        <v>3</v>
      </c>
      <c r="I37" s="36">
        <v>2</v>
      </c>
      <c r="J37" s="36"/>
      <c r="K37" s="36">
        <f>SUM(B37:J37)</f>
        <v>9</v>
      </c>
    </row>
    <row r="38" spans="1:11" x14ac:dyDescent="0.25">
      <c r="A38" s="37" t="s">
        <v>44</v>
      </c>
      <c r="B38" s="37"/>
      <c r="C38" s="37"/>
      <c r="D38" s="37"/>
      <c r="E38" s="37"/>
      <c r="F38" s="37"/>
      <c r="G38" s="37"/>
      <c r="H38" s="37"/>
      <c r="I38" s="37">
        <v>1</v>
      </c>
      <c r="J38" s="37"/>
      <c r="K38" s="37">
        <f t="shared" ref="K38:K44" si="4">SUM(B38:J38)</f>
        <v>1</v>
      </c>
    </row>
    <row r="39" spans="1:11" x14ac:dyDescent="0.25">
      <c r="A39" s="36" t="s">
        <v>45</v>
      </c>
      <c r="B39" s="36"/>
      <c r="C39" s="36">
        <v>13</v>
      </c>
      <c r="D39" s="36">
        <v>3</v>
      </c>
      <c r="E39" s="36">
        <v>3</v>
      </c>
      <c r="F39" s="36">
        <v>1</v>
      </c>
      <c r="G39" s="36">
        <v>6</v>
      </c>
      <c r="H39" s="36"/>
      <c r="I39" s="36">
        <v>25</v>
      </c>
      <c r="J39" s="36">
        <v>3</v>
      </c>
      <c r="K39" s="36">
        <f t="shared" si="4"/>
        <v>54</v>
      </c>
    </row>
    <row r="40" spans="1:11" x14ac:dyDescent="0.25">
      <c r="A40" s="37" t="s">
        <v>46</v>
      </c>
      <c r="B40" s="37">
        <v>1</v>
      </c>
      <c r="C40" s="37"/>
      <c r="D40" s="37">
        <v>1</v>
      </c>
      <c r="E40" s="37"/>
      <c r="F40" s="37"/>
      <c r="G40" s="37"/>
      <c r="H40" s="37"/>
      <c r="I40" s="37">
        <v>2</v>
      </c>
      <c r="J40" s="37">
        <v>2</v>
      </c>
      <c r="K40" s="37">
        <f t="shared" si="4"/>
        <v>6</v>
      </c>
    </row>
    <row r="41" spans="1:11" x14ac:dyDescent="0.25">
      <c r="A41" s="36" t="s">
        <v>47</v>
      </c>
      <c r="B41" s="36">
        <v>1</v>
      </c>
      <c r="C41" s="36">
        <v>1</v>
      </c>
      <c r="D41" s="36"/>
      <c r="E41" s="36"/>
      <c r="F41" s="36"/>
      <c r="G41" s="36">
        <v>2</v>
      </c>
      <c r="H41" s="36">
        <v>3</v>
      </c>
      <c r="I41" s="36">
        <v>9</v>
      </c>
      <c r="J41" s="36"/>
      <c r="K41" s="36">
        <f t="shared" si="4"/>
        <v>16</v>
      </c>
    </row>
    <row r="42" spans="1:11" x14ac:dyDescent="0.25">
      <c r="A42" s="37" t="s">
        <v>48</v>
      </c>
      <c r="B42" s="37"/>
      <c r="C42" s="37">
        <v>1</v>
      </c>
      <c r="D42" s="37"/>
      <c r="E42" s="37"/>
      <c r="F42" s="37"/>
      <c r="G42" s="37"/>
      <c r="H42" s="37"/>
      <c r="I42" s="37"/>
      <c r="J42" s="37"/>
      <c r="K42" s="37">
        <f t="shared" si="4"/>
        <v>1</v>
      </c>
    </row>
    <row r="43" spans="1:11" x14ac:dyDescent="0.25">
      <c r="A43" s="36" t="s">
        <v>49</v>
      </c>
      <c r="B43" s="36">
        <v>1</v>
      </c>
      <c r="C43" s="36">
        <v>5</v>
      </c>
      <c r="D43" s="36">
        <v>3</v>
      </c>
      <c r="E43" s="36">
        <v>1</v>
      </c>
      <c r="F43" s="36">
        <v>1</v>
      </c>
      <c r="G43" s="36">
        <v>13</v>
      </c>
      <c r="H43" s="36">
        <v>1</v>
      </c>
      <c r="I43" s="36">
        <v>28</v>
      </c>
      <c r="J43" s="36">
        <v>15</v>
      </c>
      <c r="K43" s="36">
        <f t="shared" si="4"/>
        <v>68</v>
      </c>
    </row>
    <row r="44" spans="1:11" ht="15.75" thickBot="1" x14ac:dyDescent="0.3">
      <c r="A44" s="32" t="s">
        <v>6</v>
      </c>
      <c r="B44" s="32">
        <f>SUM(B37:B43)</f>
        <v>5</v>
      </c>
      <c r="C44" s="32">
        <f t="shared" ref="C44:J44" si="5">SUM(C37:C43)</f>
        <v>20</v>
      </c>
      <c r="D44" s="32">
        <f t="shared" si="5"/>
        <v>8</v>
      </c>
      <c r="E44" s="32">
        <f t="shared" si="5"/>
        <v>4</v>
      </c>
      <c r="F44" s="32">
        <f t="shared" si="5"/>
        <v>2</v>
      </c>
      <c r="G44" s="32">
        <f t="shared" si="5"/>
        <v>22</v>
      </c>
      <c r="H44" s="32">
        <f t="shared" si="5"/>
        <v>7</v>
      </c>
      <c r="I44" s="32">
        <f t="shared" si="5"/>
        <v>67</v>
      </c>
      <c r="J44" s="32">
        <f t="shared" si="5"/>
        <v>20</v>
      </c>
      <c r="K44" s="32">
        <f t="shared" si="4"/>
        <v>155</v>
      </c>
    </row>
    <row r="45" spans="1:11" ht="15.75" thickTop="1" x14ac:dyDescent="0.25"/>
    <row r="48" spans="1:11" x14ac:dyDescent="0.25">
      <c r="A48" t="s">
        <v>51</v>
      </c>
      <c r="B48" s="38" t="s">
        <v>52</v>
      </c>
      <c r="C48" s="38" t="s">
        <v>35</v>
      </c>
      <c r="D48" s="38" t="s">
        <v>36</v>
      </c>
    </row>
    <row r="49" spans="1:4" x14ac:dyDescent="0.25">
      <c r="A49" t="s">
        <v>53</v>
      </c>
      <c r="B49" t="s">
        <v>37</v>
      </c>
      <c r="C49">
        <v>73</v>
      </c>
      <c r="D49" s="39">
        <v>2403938.58</v>
      </c>
    </row>
    <row r="50" spans="1:4" x14ac:dyDescent="0.25">
      <c r="A50" t="s">
        <v>53</v>
      </c>
      <c r="B50" t="s">
        <v>38</v>
      </c>
      <c r="C50">
        <v>11</v>
      </c>
      <c r="D50" s="39">
        <v>70602</v>
      </c>
    </row>
    <row r="51" spans="1:4" x14ac:dyDescent="0.25">
      <c r="A51" t="s">
        <v>53</v>
      </c>
      <c r="B51" t="s">
        <v>39</v>
      </c>
      <c r="C51">
        <v>276</v>
      </c>
      <c r="D51" s="39">
        <v>993253.08</v>
      </c>
    </row>
    <row r="52" spans="1:4" x14ac:dyDescent="0.25">
      <c r="A52" t="s">
        <v>54</v>
      </c>
      <c r="B52" t="s">
        <v>37</v>
      </c>
      <c r="C52">
        <v>19</v>
      </c>
      <c r="D52" s="39">
        <v>1184281.1599999999</v>
      </c>
    </row>
    <row r="53" spans="1:4" x14ac:dyDescent="0.25">
      <c r="A53" t="s">
        <v>54</v>
      </c>
      <c r="B53" t="s">
        <v>39</v>
      </c>
      <c r="C53">
        <v>262</v>
      </c>
      <c r="D53" s="39">
        <v>342466.02</v>
      </c>
    </row>
    <row r="54" spans="1:4" x14ac:dyDescent="0.25">
      <c r="A54" t="s">
        <v>55</v>
      </c>
      <c r="B54" t="s">
        <v>37</v>
      </c>
      <c r="C54">
        <v>5</v>
      </c>
      <c r="D54" s="39">
        <v>188180</v>
      </c>
    </row>
    <row r="55" spans="1:4" x14ac:dyDescent="0.25">
      <c r="A55" t="s">
        <v>55</v>
      </c>
      <c r="B55" t="s">
        <v>39</v>
      </c>
      <c r="C55">
        <v>5</v>
      </c>
      <c r="D55" s="39">
        <v>27695</v>
      </c>
    </row>
    <row r="56" spans="1:4" x14ac:dyDescent="0.25">
      <c r="A56" t="s">
        <v>56</v>
      </c>
      <c r="B56" t="s">
        <v>39</v>
      </c>
      <c r="C56">
        <v>1</v>
      </c>
      <c r="D56" s="39">
        <v>4300</v>
      </c>
    </row>
    <row r="57" spans="1:4" x14ac:dyDescent="0.25">
      <c r="A57" t="s">
        <v>57</v>
      </c>
      <c r="B57" t="s">
        <v>37</v>
      </c>
      <c r="C57">
        <v>3</v>
      </c>
      <c r="D57" s="39">
        <v>245400</v>
      </c>
    </row>
    <row r="58" spans="1:4" x14ac:dyDescent="0.25">
      <c r="A58" t="s">
        <v>57</v>
      </c>
      <c r="B58" t="s">
        <v>39</v>
      </c>
      <c r="C58">
        <v>2</v>
      </c>
      <c r="D58" s="39">
        <v>25000</v>
      </c>
    </row>
    <row r="59" spans="1:4" x14ac:dyDescent="0.25">
      <c r="A59" s="40" t="s">
        <v>6</v>
      </c>
      <c r="B59" s="40"/>
      <c r="C59" s="40">
        <f>SUM(C49:C58)</f>
        <v>657</v>
      </c>
      <c r="D59" s="41">
        <f>SUM(D49:D58)</f>
        <v>5485115.8399999999</v>
      </c>
    </row>
    <row r="60" spans="1:4" x14ac:dyDescent="0.25">
      <c r="A60" s="42"/>
      <c r="B60" s="42"/>
      <c r="C60" s="42"/>
      <c r="D60" s="43"/>
    </row>
    <row r="61" spans="1:4" x14ac:dyDescent="0.25">
      <c r="A61" s="42"/>
      <c r="B61" s="42"/>
      <c r="C61" s="42"/>
      <c r="D61" s="43"/>
    </row>
    <row r="62" spans="1:4" x14ac:dyDescent="0.25">
      <c r="A62" s="42"/>
      <c r="B62" s="42"/>
      <c r="C62" s="42"/>
      <c r="D62" s="43"/>
    </row>
    <row r="66" spans="1:4" x14ac:dyDescent="0.25">
      <c r="A66" t="s">
        <v>58</v>
      </c>
      <c r="B66" s="38" t="s">
        <v>52</v>
      </c>
      <c r="C66" s="38" t="s">
        <v>35</v>
      </c>
      <c r="D66" s="38" t="s">
        <v>36</v>
      </c>
    </row>
    <row r="67" spans="1:4" x14ac:dyDescent="0.25">
      <c r="A67" t="s">
        <v>59</v>
      </c>
      <c r="B67" t="s">
        <v>37</v>
      </c>
      <c r="C67">
        <v>14</v>
      </c>
      <c r="D67" s="39">
        <v>447568.16</v>
      </c>
    </row>
    <row r="68" spans="1:4" x14ac:dyDescent="0.25">
      <c r="A68" t="s">
        <v>59</v>
      </c>
      <c r="B68" t="s">
        <v>38</v>
      </c>
      <c r="C68">
        <v>4</v>
      </c>
      <c r="D68" s="39">
        <v>894</v>
      </c>
    </row>
    <row r="69" spans="1:4" x14ac:dyDescent="0.25">
      <c r="A69" t="s">
        <v>59</v>
      </c>
      <c r="B69" t="s">
        <v>39</v>
      </c>
      <c r="C69">
        <v>55</v>
      </c>
      <c r="D69" s="39">
        <v>254451.71</v>
      </c>
    </row>
    <row r="70" spans="1:4" x14ac:dyDescent="0.25">
      <c r="A70" t="s">
        <v>60</v>
      </c>
      <c r="B70" t="s">
        <v>39</v>
      </c>
      <c r="C70">
        <v>4</v>
      </c>
      <c r="D70" s="39">
        <v>15011.1</v>
      </c>
    </row>
    <row r="71" spans="1:4" x14ac:dyDescent="0.25">
      <c r="A71" t="s">
        <v>61</v>
      </c>
      <c r="B71" t="s">
        <v>37</v>
      </c>
      <c r="C71">
        <v>71</v>
      </c>
      <c r="D71" s="39">
        <v>3240198.96</v>
      </c>
    </row>
    <row r="72" spans="1:4" x14ac:dyDescent="0.25">
      <c r="A72" t="s">
        <v>61</v>
      </c>
      <c r="B72" t="s">
        <v>38</v>
      </c>
      <c r="C72">
        <v>4</v>
      </c>
      <c r="D72" s="39">
        <v>49310</v>
      </c>
    </row>
    <row r="73" spans="1:4" x14ac:dyDescent="0.25">
      <c r="A73" t="s">
        <v>61</v>
      </c>
      <c r="B73" t="s">
        <v>39</v>
      </c>
      <c r="C73">
        <v>446</v>
      </c>
      <c r="D73" s="39">
        <v>977404.77</v>
      </c>
    </row>
    <row r="74" spans="1:4" x14ac:dyDescent="0.25">
      <c r="A74" t="s">
        <v>62</v>
      </c>
      <c r="B74" t="s">
        <v>37</v>
      </c>
      <c r="C74">
        <v>15</v>
      </c>
      <c r="D74" s="39">
        <v>334032.62</v>
      </c>
    </row>
    <row r="75" spans="1:4" x14ac:dyDescent="0.25">
      <c r="A75" t="s">
        <v>62</v>
      </c>
      <c r="B75" t="s">
        <v>38</v>
      </c>
      <c r="C75">
        <v>3</v>
      </c>
      <c r="D75" s="39">
        <v>20398</v>
      </c>
    </row>
    <row r="76" spans="1:4" x14ac:dyDescent="0.25">
      <c r="A76" t="s">
        <v>62</v>
      </c>
      <c r="B76" t="s">
        <v>39</v>
      </c>
      <c r="C76">
        <v>35</v>
      </c>
      <c r="D76" s="39">
        <v>126789.02</v>
      </c>
    </row>
    <row r="77" spans="1:4" x14ac:dyDescent="0.25">
      <c r="A77" t="s">
        <v>63</v>
      </c>
      <c r="B77" t="s">
        <v>39</v>
      </c>
      <c r="C77">
        <v>6</v>
      </c>
      <c r="D77" s="39">
        <v>19057.5</v>
      </c>
    </row>
    <row r="78" spans="1:4" x14ac:dyDescent="0.25">
      <c r="A78" s="44" t="s">
        <v>6</v>
      </c>
      <c r="B78" s="44"/>
      <c r="C78" s="44">
        <f>SUM(C67:C77)</f>
        <v>657</v>
      </c>
      <c r="D78" s="45">
        <f>SUM(D67:D77)</f>
        <v>5485115.8399999989</v>
      </c>
    </row>
  </sheetData>
  <mergeCells count="23">
    <mergeCell ref="K35:K36"/>
    <mergeCell ref="J11:K11"/>
    <mergeCell ref="A21:A22"/>
    <mergeCell ref="C21:D21"/>
    <mergeCell ref="E21:F21"/>
    <mergeCell ref="G21:H21"/>
    <mergeCell ref="I21:J21"/>
    <mergeCell ref="K21:K22"/>
    <mergeCell ref="A35:A36"/>
    <mergeCell ref="C35:D35"/>
    <mergeCell ref="E35:F35"/>
    <mergeCell ref="G35:H35"/>
    <mergeCell ref="I35:J35"/>
    <mergeCell ref="P1:W1"/>
    <mergeCell ref="A7:W7"/>
    <mergeCell ref="A10:A12"/>
    <mergeCell ref="B10:K10"/>
    <mergeCell ref="L10:L11"/>
    <mergeCell ref="M10:M11"/>
    <mergeCell ref="B11:C11"/>
    <mergeCell ref="D11:E11"/>
    <mergeCell ref="F11:G11"/>
    <mergeCell ref="H11:I1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C87D0-8C0A-4E34-B27D-28B24D47DC8C}">
  <dimension ref="A1:W45"/>
  <sheetViews>
    <sheetView workbookViewId="0">
      <selection activeCell="S13" sqref="S13"/>
    </sheetView>
  </sheetViews>
  <sheetFormatPr baseColWidth="10" defaultRowHeight="15" x14ac:dyDescent="0.25"/>
  <cols>
    <col min="1" max="1" width="31.28515625" customWidth="1"/>
    <col min="9" max="9" width="12.140625" bestFit="1" customWidth="1"/>
  </cols>
  <sheetData>
    <row r="1" spans="1:23" s="70" customFormat="1" ht="48.75" customHeight="1" thickBot="1" x14ac:dyDescent="0.3">
      <c r="A1" s="63"/>
      <c r="B1" s="64"/>
      <c r="C1" s="65"/>
      <c r="D1" s="66"/>
      <c r="E1" s="66"/>
      <c r="F1" s="67"/>
      <c r="G1" s="68"/>
      <c r="H1" s="68"/>
      <c r="I1" s="68"/>
      <c r="J1" s="68"/>
      <c r="K1" s="68"/>
      <c r="L1" s="131" t="s">
        <v>0</v>
      </c>
      <c r="M1" s="131"/>
      <c r="N1" s="131"/>
      <c r="O1" s="131"/>
      <c r="P1" s="131"/>
      <c r="Q1" s="131"/>
      <c r="R1" s="69"/>
      <c r="S1" s="69"/>
    </row>
    <row r="2" spans="1:23" s="70" customFormat="1" ht="15" customHeight="1" x14ac:dyDescent="0.25">
      <c r="B2" s="71"/>
      <c r="C2" s="72"/>
      <c r="D2" s="73"/>
      <c r="E2" s="73"/>
      <c r="F2" s="74"/>
      <c r="G2" s="75"/>
      <c r="H2" s="75"/>
      <c r="I2" s="75"/>
      <c r="J2" s="75"/>
      <c r="K2" s="76"/>
      <c r="L2" s="76"/>
      <c r="M2" s="76"/>
      <c r="N2" s="76"/>
      <c r="O2" s="76"/>
    </row>
    <row r="3" spans="1:23" s="70" customFormat="1" ht="15" customHeight="1" x14ac:dyDescent="0.25">
      <c r="A3" s="77" t="s">
        <v>297</v>
      </c>
      <c r="B3" s="71"/>
      <c r="C3" s="72"/>
      <c r="D3" s="73"/>
      <c r="E3" s="73"/>
      <c r="F3" s="74"/>
      <c r="G3" s="75"/>
      <c r="H3" s="75"/>
      <c r="I3" s="75"/>
      <c r="J3" s="75"/>
      <c r="K3" s="76"/>
      <c r="L3" s="76"/>
      <c r="M3" s="76"/>
      <c r="N3" s="76"/>
      <c r="O3" s="76"/>
    </row>
    <row r="4" spans="1:23" s="70" customFormat="1" ht="15" customHeight="1" x14ac:dyDescent="0.25">
      <c r="A4" s="77" t="s">
        <v>26</v>
      </c>
      <c r="B4" s="71"/>
      <c r="C4" s="72"/>
      <c r="D4" s="73"/>
      <c r="E4" s="73"/>
      <c r="F4" s="74"/>
      <c r="G4" s="75"/>
      <c r="H4" s="75"/>
      <c r="I4" s="75"/>
      <c r="J4" s="75"/>
      <c r="K4" s="76"/>
      <c r="L4" s="76"/>
      <c r="M4" s="76"/>
      <c r="N4" s="76"/>
      <c r="O4" s="76"/>
    </row>
    <row r="5" spans="1:23" s="70" customFormat="1" ht="15" customHeight="1" x14ac:dyDescent="0.25">
      <c r="A5" s="8" t="s">
        <v>308</v>
      </c>
      <c r="B5" s="71"/>
      <c r="C5" s="72"/>
      <c r="D5" s="73"/>
      <c r="E5" s="73"/>
      <c r="F5" s="74"/>
      <c r="G5" s="75"/>
      <c r="H5" s="75"/>
      <c r="I5" s="75"/>
      <c r="J5" s="75"/>
      <c r="K5" s="76"/>
      <c r="L5" s="76"/>
      <c r="M5" s="76"/>
      <c r="N5" s="76"/>
      <c r="O5" s="76"/>
    </row>
    <row r="6" spans="1:23" s="73" customFormat="1" x14ac:dyDescent="0.25"/>
    <row r="7" spans="1:23" s="73" customFormat="1" ht="30" customHeight="1" x14ac:dyDescent="0.25">
      <c r="A7" s="132" t="s">
        <v>298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4"/>
      <c r="R7" s="78"/>
      <c r="S7" s="78"/>
      <c r="T7" s="78"/>
      <c r="U7" s="78"/>
      <c r="V7" s="78"/>
      <c r="W7" s="78"/>
    </row>
    <row r="12" spans="1:23" x14ac:dyDescent="0.25">
      <c r="A12" s="129" t="s">
        <v>309</v>
      </c>
      <c r="B12" s="135" t="s">
        <v>30</v>
      </c>
      <c r="C12" s="135"/>
      <c r="D12" s="135" t="s">
        <v>31</v>
      </c>
      <c r="E12" s="135"/>
      <c r="F12" s="135"/>
      <c r="G12" s="135" t="s">
        <v>32</v>
      </c>
      <c r="H12" s="135"/>
      <c r="I12" s="135"/>
      <c r="J12" s="135" t="s">
        <v>33</v>
      </c>
      <c r="K12" s="135"/>
      <c r="L12" s="135"/>
      <c r="M12" s="135" t="s">
        <v>34</v>
      </c>
      <c r="N12" s="135"/>
      <c r="O12" s="135"/>
      <c r="P12" s="135" t="s">
        <v>6</v>
      </c>
    </row>
    <row r="13" spans="1:23" ht="29.25" customHeight="1" thickBot="1" x14ac:dyDescent="0.3">
      <c r="A13" s="130"/>
      <c r="B13" s="79" t="s">
        <v>41</v>
      </c>
      <c r="C13" s="79" t="s">
        <v>300</v>
      </c>
      <c r="D13" s="79" t="s">
        <v>41</v>
      </c>
      <c r="E13" s="79" t="s">
        <v>42</v>
      </c>
      <c r="F13" s="79" t="s">
        <v>300</v>
      </c>
      <c r="G13" s="79" t="s">
        <v>41</v>
      </c>
      <c r="H13" s="79" t="s">
        <v>42</v>
      </c>
      <c r="I13" s="79" t="s">
        <v>300</v>
      </c>
      <c r="J13" s="79" t="s">
        <v>41</v>
      </c>
      <c r="K13" s="79" t="s">
        <v>42</v>
      </c>
      <c r="L13" s="79" t="s">
        <v>300</v>
      </c>
      <c r="M13" s="79" t="s">
        <v>41</v>
      </c>
      <c r="N13" s="79" t="s">
        <v>42</v>
      </c>
      <c r="O13" s="79" t="s">
        <v>300</v>
      </c>
      <c r="P13" s="136"/>
    </row>
    <row r="14" spans="1:23" ht="15.75" thickTop="1" x14ac:dyDescent="0.25">
      <c r="A14" t="s">
        <v>45</v>
      </c>
      <c r="D14">
        <v>24</v>
      </c>
      <c r="E14">
        <v>12</v>
      </c>
      <c r="F14">
        <f>SUM(D14:E14)</f>
        <v>36</v>
      </c>
      <c r="G14">
        <v>5</v>
      </c>
      <c r="H14">
        <v>3</v>
      </c>
      <c r="I14">
        <f>SUM(G14:H14)</f>
        <v>8</v>
      </c>
      <c r="J14">
        <v>12</v>
      </c>
      <c r="K14">
        <v>2</v>
      </c>
      <c r="L14">
        <f>SUM(J14:K14)</f>
        <v>14</v>
      </c>
      <c r="M14">
        <v>47</v>
      </c>
      <c r="N14">
        <v>4</v>
      </c>
      <c r="O14">
        <f>SUM(M14:N14)</f>
        <v>51</v>
      </c>
      <c r="P14">
        <f>C14+F14+I14+L14+O14</f>
        <v>109</v>
      </c>
    </row>
    <row r="15" spans="1:23" x14ac:dyDescent="0.25">
      <c r="A15" s="80" t="s">
        <v>49</v>
      </c>
      <c r="B15" s="80">
        <v>2</v>
      </c>
      <c r="C15" s="80">
        <v>2</v>
      </c>
      <c r="D15" s="80">
        <v>20</v>
      </c>
      <c r="E15" s="80">
        <v>9</v>
      </c>
      <c r="F15" s="80">
        <f t="shared" ref="F15:F17" si="0">SUM(D15:E15)</f>
        <v>29</v>
      </c>
      <c r="G15" s="80">
        <v>2</v>
      </c>
      <c r="H15" s="80">
        <v>5</v>
      </c>
      <c r="I15" s="80">
        <f>SUM(G15:H15)</f>
        <v>7</v>
      </c>
      <c r="J15" s="80">
        <v>24</v>
      </c>
      <c r="K15" s="80">
        <v>6</v>
      </c>
      <c r="L15" s="80">
        <f>SUM(J15:K15)</f>
        <v>30</v>
      </c>
      <c r="M15" s="80">
        <v>46</v>
      </c>
      <c r="N15" s="80">
        <v>24</v>
      </c>
      <c r="O15" s="80">
        <f>SUM(M15:N15)</f>
        <v>70</v>
      </c>
      <c r="P15" s="80">
        <f t="shared" ref="P15:P19" si="1">C15+F15+I15+L15+O15</f>
        <v>138</v>
      </c>
    </row>
    <row r="16" spans="1:23" x14ac:dyDescent="0.25">
      <c r="A16" t="s">
        <v>47</v>
      </c>
      <c r="D16">
        <v>1</v>
      </c>
      <c r="E16">
        <v>3</v>
      </c>
      <c r="F16">
        <f t="shared" si="0"/>
        <v>4</v>
      </c>
      <c r="H16">
        <v>1</v>
      </c>
      <c r="I16">
        <f>SUM(G16:H16)</f>
        <v>1</v>
      </c>
      <c r="J16">
        <v>4</v>
      </c>
      <c r="K16">
        <v>9</v>
      </c>
      <c r="L16">
        <f>SUM(J16:K16)</f>
        <v>13</v>
      </c>
      <c r="M16">
        <v>24</v>
      </c>
      <c r="N16">
        <v>4</v>
      </c>
      <c r="O16">
        <f>SUM(M16:N16)</f>
        <v>28</v>
      </c>
      <c r="P16">
        <f t="shared" si="1"/>
        <v>46</v>
      </c>
    </row>
    <row r="17" spans="1:16" x14ac:dyDescent="0.25">
      <c r="A17" s="80" t="s">
        <v>43</v>
      </c>
      <c r="B17" s="80">
        <v>2</v>
      </c>
      <c r="C17" s="80">
        <v>2</v>
      </c>
      <c r="D17" s="80"/>
      <c r="E17" s="80">
        <v>4</v>
      </c>
      <c r="F17" s="80">
        <f t="shared" si="0"/>
        <v>4</v>
      </c>
      <c r="G17" s="80"/>
      <c r="H17" s="80"/>
      <c r="I17" s="80"/>
      <c r="J17" s="80">
        <v>2</v>
      </c>
      <c r="K17" s="80">
        <v>9</v>
      </c>
      <c r="L17" s="80">
        <v>11</v>
      </c>
      <c r="M17" s="80">
        <v>14</v>
      </c>
      <c r="N17" s="80"/>
      <c r="O17" s="80">
        <f>SUM(M17:N17)</f>
        <v>14</v>
      </c>
      <c r="P17" s="80">
        <f t="shared" si="1"/>
        <v>31</v>
      </c>
    </row>
    <row r="18" spans="1:16" x14ac:dyDescent="0.25">
      <c r="A18" t="s">
        <v>302</v>
      </c>
      <c r="D18">
        <v>1</v>
      </c>
      <c r="F18">
        <v>1</v>
      </c>
      <c r="P18">
        <f t="shared" si="1"/>
        <v>1</v>
      </c>
    </row>
    <row r="19" spans="1:16" x14ac:dyDescent="0.25">
      <c r="A19" s="80" t="s">
        <v>301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>
        <v>1</v>
      </c>
      <c r="N19" s="80"/>
      <c r="O19" s="80">
        <f>SUM(M19:N19)</f>
        <v>1</v>
      </c>
      <c r="P19" s="80">
        <f t="shared" si="1"/>
        <v>1</v>
      </c>
    </row>
    <row r="20" spans="1:16" ht="15.75" thickBot="1" x14ac:dyDescent="0.3">
      <c r="A20" s="81" t="s">
        <v>6</v>
      </c>
      <c r="B20" s="81">
        <f t="shared" ref="B20:P20" si="2">SUM(B14:B19)</f>
        <v>4</v>
      </c>
      <c r="C20" s="81">
        <f t="shared" si="2"/>
        <v>4</v>
      </c>
      <c r="D20" s="81">
        <f t="shared" si="2"/>
        <v>46</v>
      </c>
      <c r="E20" s="81">
        <f t="shared" si="2"/>
        <v>28</v>
      </c>
      <c r="F20" s="81">
        <f t="shared" si="2"/>
        <v>74</v>
      </c>
      <c r="G20" s="81">
        <f t="shared" si="2"/>
        <v>7</v>
      </c>
      <c r="H20" s="81">
        <f t="shared" si="2"/>
        <v>9</v>
      </c>
      <c r="I20" s="81">
        <f t="shared" si="2"/>
        <v>16</v>
      </c>
      <c r="J20" s="81">
        <f t="shared" si="2"/>
        <v>42</v>
      </c>
      <c r="K20" s="81">
        <f t="shared" si="2"/>
        <v>26</v>
      </c>
      <c r="L20" s="81">
        <f t="shared" si="2"/>
        <v>68</v>
      </c>
      <c r="M20" s="81">
        <f t="shared" si="2"/>
        <v>132</v>
      </c>
      <c r="N20" s="81">
        <f t="shared" si="2"/>
        <v>32</v>
      </c>
      <c r="O20" s="81">
        <f t="shared" si="2"/>
        <v>164</v>
      </c>
      <c r="P20" s="81">
        <f t="shared" si="2"/>
        <v>326</v>
      </c>
    </row>
    <row r="21" spans="1:16" ht="15.75" thickTop="1" x14ac:dyDescent="0.25"/>
    <row r="24" spans="1:16" ht="15" customHeight="1" x14ac:dyDescent="0.25">
      <c r="A24" s="129" t="s">
        <v>303</v>
      </c>
      <c r="B24" s="135" t="s">
        <v>30</v>
      </c>
      <c r="C24" s="135"/>
      <c r="D24" s="135" t="s">
        <v>31</v>
      </c>
      <c r="E24" s="135"/>
      <c r="F24" s="135"/>
      <c r="G24" s="135" t="s">
        <v>32</v>
      </c>
      <c r="H24" s="135"/>
      <c r="I24" s="135"/>
      <c r="J24" s="135" t="s">
        <v>33</v>
      </c>
      <c r="K24" s="135"/>
      <c r="L24" s="135"/>
      <c r="M24" s="135" t="s">
        <v>34</v>
      </c>
      <c r="N24" s="135"/>
      <c r="O24" s="135"/>
      <c r="P24" s="135" t="s">
        <v>6</v>
      </c>
    </row>
    <row r="25" spans="1:16" ht="15.75" thickBot="1" x14ac:dyDescent="0.3">
      <c r="A25" s="130"/>
      <c r="B25" s="79" t="s">
        <v>41</v>
      </c>
      <c r="C25" s="79" t="s">
        <v>300</v>
      </c>
      <c r="D25" s="79" t="s">
        <v>41</v>
      </c>
      <c r="E25" s="79" t="s">
        <v>42</v>
      </c>
      <c r="F25" s="79" t="s">
        <v>300</v>
      </c>
      <c r="G25" s="79" t="s">
        <v>41</v>
      </c>
      <c r="H25" s="79" t="s">
        <v>42</v>
      </c>
      <c r="I25" s="79" t="s">
        <v>300</v>
      </c>
      <c r="J25" s="79" t="s">
        <v>41</v>
      </c>
      <c r="K25" s="79" t="s">
        <v>42</v>
      </c>
      <c r="L25" s="79" t="s">
        <v>300</v>
      </c>
      <c r="M25" s="79" t="s">
        <v>41</v>
      </c>
      <c r="N25" s="79" t="s">
        <v>42</v>
      </c>
      <c r="O25" s="79" t="s">
        <v>300</v>
      </c>
      <c r="P25" s="136"/>
    </row>
    <row r="26" spans="1:16" ht="15.75" thickTop="1" x14ac:dyDescent="0.25">
      <c r="A26" t="s">
        <v>45</v>
      </c>
      <c r="D26">
        <v>21</v>
      </c>
      <c r="E26">
        <v>12</v>
      </c>
      <c r="F26">
        <f>SUM(D26:E26)</f>
        <v>33</v>
      </c>
      <c r="G26">
        <v>5</v>
      </c>
      <c r="H26">
        <v>2</v>
      </c>
      <c r="I26">
        <f>SUM(G26:H26)</f>
        <v>7</v>
      </c>
      <c r="J26">
        <v>11</v>
      </c>
      <c r="K26">
        <v>2</v>
      </c>
      <c r="L26">
        <f>SUM(J26:K26)</f>
        <v>13</v>
      </c>
      <c r="M26">
        <v>41</v>
      </c>
      <c r="N26">
        <v>4</v>
      </c>
      <c r="O26">
        <f>SUM(M26:N26)</f>
        <v>45</v>
      </c>
      <c r="P26">
        <f>C26+F26+I26+L26+O26</f>
        <v>98</v>
      </c>
    </row>
    <row r="27" spans="1:16" x14ac:dyDescent="0.25">
      <c r="A27" s="80" t="s">
        <v>49</v>
      </c>
      <c r="B27" s="80">
        <v>2</v>
      </c>
      <c r="C27" s="80">
        <f>SUM(B27)</f>
        <v>2</v>
      </c>
      <c r="D27" s="80">
        <v>14</v>
      </c>
      <c r="E27" s="80">
        <v>8</v>
      </c>
      <c r="F27" s="80">
        <f t="shared" ref="F27:F30" si="3">SUM(D27:E27)</f>
        <v>22</v>
      </c>
      <c r="G27" s="80">
        <v>2</v>
      </c>
      <c r="H27" s="80">
        <v>5</v>
      </c>
      <c r="I27" s="80">
        <f t="shared" ref="I27:I28" si="4">SUM(G27:H27)</f>
        <v>7</v>
      </c>
      <c r="J27" s="80">
        <v>24</v>
      </c>
      <c r="K27" s="80">
        <v>5</v>
      </c>
      <c r="L27" s="80">
        <f t="shared" ref="L27:L29" si="5">SUM(J27:K27)</f>
        <v>29</v>
      </c>
      <c r="M27" s="80">
        <v>40</v>
      </c>
      <c r="N27" s="80">
        <v>24</v>
      </c>
      <c r="O27" s="80">
        <f t="shared" ref="O27:O29" si="6">SUM(M27:N27)</f>
        <v>64</v>
      </c>
      <c r="P27" s="80">
        <f t="shared" ref="P27:P31" si="7">C27+F27+I27+L27+O27</f>
        <v>124</v>
      </c>
    </row>
    <row r="28" spans="1:16" x14ac:dyDescent="0.25">
      <c r="A28" t="s">
        <v>47</v>
      </c>
      <c r="D28">
        <v>1</v>
      </c>
      <c r="E28">
        <v>2</v>
      </c>
      <c r="F28">
        <f t="shared" si="3"/>
        <v>3</v>
      </c>
      <c r="H28">
        <v>1</v>
      </c>
      <c r="I28">
        <f t="shared" si="4"/>
        <v>1</v>
      </c>
      <c r="J28">
        <v>4</v>
      </c>
      <c r="K28">
        <v>9</v>
      </c>
      <c r="L28">
        <f t="shared" si="5"/>
        <v>13</v>
      </c>
      <c r="M28">
        <v>23</v>
      </c>
      <c r="N28">
        <v>4</v>
      </c>
      <c r="O28">
        <f t="shared" si="6"/>
        <v>27</v>
      </c>
      <c r="P28">
        <f t="shared" si="7"/>
        <v>44</v>
      </c>
    </row>
    <row r="29" spans="1:16" x14ac:dyDescent="0.25">
      <c r="A29" s="80" t="s">
        <v>43</v>
      </c>
      <c r="B29" s="80">
        <v>2</v>
      </c>
      <c r="C29" s="80">
        <f t="shared" ref="C29" si="8">SUM(B29)</f>
        <v>2</v>
      </c>
      <c r="D29" s="80"/>
      <c r="E29" s="80">
        <v>4</v>
      </c>
      <c r="F29" s="80">
        <f t="shared" si="3"/>
        <v>4</v>
      </c>
      <c r="G29" s="80"/>
      <c r="H29" s="80"/>
      <c r="I29" s="80"/>
      <c r="J29" s="80">
        <v>2</v>
      </c>
      <c r="K29" s="80">
        <v>9</v>
      </c>
      <c r="L29" s="80">
        <f t="shared" si="5"/>
        <v>11</v>
      </c>
      <c r="M29" s="80">
        <v>14</v>
      </c>
      <c r="N29" s="80"/>
      <c r="O29" s="80">
        <f t="shared" si="6"/>
        <v>14</v>
      </c>
      <c r="P29" s="80">
        <f t="shared" si="7"/>
        <v>31</v>
      </c>
    </row>
    <row r="30" spans="1:16" x14ac:dyDescent="0.25">
      <c r="A30" t="s">
        <v>302</v>
      </c>
      <c r="D30">
        <v>1</v>
      </c>
      <c r="F30">
        <f t="shared" si="3"/>
        <v>1</v>
      </c>
      <c r="P30">
        <f t="shared" si="7"/>
        <v>1</v>
      </c>
    </row>
    <row r="31" spans="1:16" ht="15.75" thickBot="1" x14ac:dyDescent="0.3">
      <c r="A31" s="82" t="s">
        <v>6</v>
      </c>
      <c r="B31" s="82">
        <f>SUM(B26:B30)</f>
        <v>4</v>
      </c>
      <c r="C31" s="82">
        <f t="shared" ref="C31:O31" si="9">SUM(C26:C30)</f>
        <v>4</v>
      </c>
      <c r="D31" s="82">
        <f t="shared" si="9"/>
        <v>37</v>
      </c>
      <c r="E31" s="82">
        <f t="shared" si="9"/>
        <v>26</v>
      </c>
      <c r="F31" s="82">
        <f t="shared" si="9"/>
        <v>63</v>
      </c>
      <c r="G31" s="82">
        <f t="shared" si="9"/>
        <v>7</v>
      </c>
      <c r="H31" s="82">
        <f t="shared" si="9"/>
        <v>8</v>
      </c>
      <c r="I31" s="82">
        <f t="shared" si="9"/>
        <v>15</v>
      </c>
      <c r="J31" s="82">
        <f t="shared" si="9"/>
        <v>41</v>
      </c>
      <c r="K31" s="82">
        <f t="shared" si="9"/>
        <v>25</v>
      </c>
      <c r="L31" s="82">
        <f t="shared" si="9"/>
        <v>66</v>
      </c>
      <c r="M31" s="82">
        <f t="shared" si="9"/>
        <v>118</v>
      </c>
      <c r="N31" s="82">
        <f t="shared" si="9"/>
        <v>32</v>
      </c>
      <c r="O31" s="82">
        <f t="shared" si="9"/>
        <v>150</v>
      </c>
      <c r="P31" s="82">
        <f t="shared" si="7"/>
        <v>298</v>
      </c>
    </row>
    <row r="32" spans="1:16" ht="15.75" thickTop="1" x14ac:dyDescent="0.25"/>
    <row r="36" spans="1:13" ht="15" customHeight="1" x14ac:dyDescent="0.25">
      <c r="A36" s="129" t="s">
        <v>304</v>
      </c>
      <c r="B36" s="135" t="s">
        <v>31</v>
      </c>
      <c r="C36" s="135"/>
      <c r="D36" s="135"/>
      <c r="E36" s="135" t="s">
        <v>32</v>
      </c>
      <c r="F36" s="135"/>
      <c r="G36" s="135" t="s">
        <v>33</v>
      </c>
      <c r="H36" s="135"/>
      <c r="I36" s="135"/>
      <c r="J36" s="135" t="s">
        <v>34</v>
      </c>
      <c r="K36" s="135"/>
      <c r="L36" s="135"/>
      <c r="M36" s="135" t="s">
        <v>6</v>
      </c>
    </row>
    <row r="37" spans="1:13" ht="15.75" thickBot="1" x14ac:dyDescent="0.3">
      <c r="A37" s="130"/>
      <c r="B37" s="79" t="s">
        <v>41</v>
      </c>
      <c r="C37" s="79" t="s">
        <v>42</v>
      </c>
      <c r="D37" s="79" t="s">
        <v>300</v>
      </c>
      <c r="E37" s="79" t="s">
        <v>299</v>
      </c>
      <c r="F37" s="79" t="s">
        <v>300</v>
      </c>
      <c r="G37" s="79" t="s">
        <v>41</v>
      </c>
      <c r="H37" s="79" t="s">
        <v>42</v>
      </c>
      <c r="I37" s="79" t="s">
        <v>300</v>
      </c>
      <c r="J37" s="79" t="s">
        <v>41</v>
      </c>
      <c r="K37" s="79" t="s">
        <v>42</v>
      </c>
      <c r="L37" s="79" t="s">
        <v>300</v>
      </c>
      <c r="M37" s="136"/>
    </row>
    <row r="38" spans="1:13" ht="15.75" thickTop="1" x14ac:dyDescent="0.25">
      <c r="A38" t="s">
        <v>45</v>
      </c>
      <c r="B38">
        <v>9</v>
      </c>
      <c r="C38">
        <v>1</v>
      </c>
      <c r="D38">
        <f>SUM(B38:C38)</f>
        <v>10</v>
      </c>
      <c r="E38">
        <v>2</v>
      </c>
      <c r="F38">
        <f>SUM(E38)</f>
        <v>2</v>
      </c>
      <c r="G38">
        <v>1</v>
      </c>
      <c r="I38">
        <f>SUM(G38:H38)</f>
        <v>1</v>
      </c>
      <c r="J38">
        <v>21</v>
      </c>
      <c r="K38">
        <v>1</v>
      </c>
      <c r="L38">
        <f>SUM(J38:K38)</f>
        <v>22</v>
      </c>
      <c r="M38">
        <f>D38+F38+I38+L38</f>
        <v>35</v>
      </c>
    </row>
    <row r="39" spans="1:13" x14ac:dyDescent="0.25">
      <c r="A39" s="80" t="s">
        <v>49</v>
      </c>
      <c r="B39" s="80">
        <v>12</v>
      </c>
      <c r="C39" s="80">
        <v>3</v>
      </c>
      <c r="D39" s="80">
        <f t="shared" ref="D39:D40" si="10">SUM(B39:C39)</f>
        <v>15</v>
      </c>
      <c r="E39" s="80">
        <v>1</v>
      </c>
      <c r="F39" s="80">
        <f>SUM(E39)</f>
        <v>1</v>
      </c>
      <c r="G39" s="80">
        <v>2</v>
      </c>
      <c r="H39" s="80">
        <v>2</v>
      </c>
      <c r="I39" s="80">
        <f>SUM(G39:H39)</f>
        <v>4</v>
      </c>
      <c r="J39" s="80">
        <v>20</v>
      </c>
      <c r="K39" s="80">
        <v>1</v>
      </c>
      <c r="L39" s="80">
        <f t="shared" ref="L39:L41" si="11">SUM(J39:K39)</f>
        <v>21</v>
      </c>
      <c r="M39" s="80">
        <f t="shared" ref="M39:M44" si="12">D39+F39+I39+L39</f>
        <v>41</v>
      </c>
    </row>
    <row r="40" spans="1:13" x14ac:dyDescent="0.25">
      <c r="A40" t="s">
        <v>47</v>
      </c>
      <c r="C40">
        <v>1</v>
      </c>
      <c r="D40">
        <f t="shared" si="10"/>
        <v>1</v>
      </c>
      <c r="J40">
        <v>9</v>
      </c>
      <c r="L40">
        <f t="shared" si="11"/>
        <v>9</v>
      </c>
      <c r="M40">
        <f t="shared" si="12"/>
        <v>10</v>
      </c>
    </row>
    <row r="41" spans="1:13" x14ac:dyDescent="0.25">
      <c r="A41" s="80" t="s">
        <v>43</v>
      </c>
      <c r="B41" s="80"/>
      <c r="C41" s="80"/>
      <c r="D41" s="80"/>
      <c r="E41" s="80"/>
      <c r="F41" s="80"/>
      <c r="G41" s="80"/>
      <c r="H41" s="80"/>
      <c r="I41" s="80"/>
      <c r="J41" s="80">
        <v>2</v>
      </c>
      <c r="K41" s="80"/>
      <c r="L41" s="80">
        <f t="shared" si="11"/>
        <v>2</v>
      </c>
      <c r="M41" s="80">
        <f t="shared" si="12"/>
        <v>2</v>
      </c>
    </row>
    <row r="42" spans="1:13" x14ac:dyDescent="0.25">
      <c r="A42" t="s">
        <v>302</v>
      </c>
      <c r="B42">
        <v>1</v>
      </c>
      <c r="D42">
        <f>SUM(B42:C42)</f>
        <v>1</v>
      </c>
      <c r="M42">
        <f t="shared" si="12"/>
        <v>1</v>
      </c>
    </row>
    <row r="43" spans="1:13" x14ac:dyDescent="0.25">
      <c r="A43" s="80" t="s">
        <v>301</v>
      </c>
      <c r="B43" s="80"/>
      <c r="C43" s="80"/>
      <c r="D43" s="80"/>
      <c r="E43" s="80"/>
      <c r="F43" s="80"/>
      <c r="G43" s="80"/>
      <c r="H43" s="80"/>
      <c r="I43" s="80"/>
      <c r="J43" s="80">
        <v>1</v>
      </c>
      <c r="K43" s="80"/>
      <c r="L43" s="80">
        <f>SUM(J43:K43)</f>
        <v>1</v>
      </c>
      <c r="M43" s="80">
        <f t="shared" si="12"/>
        <v>1</v>
      </c>
    </row>
    <row r="44" spans="1:13" ht="15.75" thickBot="1" x14ac:dyDescent="0.3">
      <c r="A44" s="81" t="s">
        <v>6</v>
      </c>
      <c r="B44" s="81">
        <f>SUM(B38:B43)</f>
        <v>22</v>
      </c>
      <c r="C44" s="81">
        <f t="shared" ref="C44:K44" si="13">SUM(C38:C43)</f>
        <v>5</v>
      </c>
      <c r="D44" s="81">
        <f>SUM(D38:D43)</f>
        <v>27</v>
      </c>
      <c r="E44" s="81">
        <f t="shared" si="13"/>
        <v>3</v>
      </c>
      <c r="F44" s="81">
        <f t="shared" si="13"/>
        <v>3</v>
      </c>
      <c r="G44" s="81">
        <f t="shared" si="13"/>
        <v>3</v>
      </c>
      <c r="H44" s="81">
        <f t="shared" si="13"/>
        <v>2</v>
      </c>
      <c r="I44" s="81">
        <f>SUM(I38:I43)</f>
        <v>5</v>
      </c>
      <c r="J44" s="81">
        <f t="shared" si="13"/>
        <v>53</v>
      </c>
      <c r="K44" s="81">
        <f t="shared" si="13"/>
        <v>2</v>
      </c>
      <c r="L44" s="81">
        <f>SUM(L38:L43)</f>
        <v>55</v>
      </c>
      <c r="M44" s="81">
        <f t="shared" si="12"/>
        <v>90</v>
      </c>
    </row>
    <row r="45" spans="1:13" ht="15.75" thickTop="1" x14ac:dyDescent="0.25"/>
  </sheetData>
  <mergeCells count="22">
    <mergeCell ref="A36:A37"/>
    <mergeCell ref="M36:M37"/>
    <mergeCell ref="B36:D36"/>
    <mergeCell ref="E36:F36"/>
    <mergeCell ref="G36:I36"/>
    <mergeCell ref="J36:L36"/>
    <mergeCell ref="A12:A13"/>
    <mergeCell ref="L1:Q1"/>
    <mergeCell ref="A7:Q7"/>
    <mergeCell ref="P12:P13"/>
    <mergeCell ref="B24:C24"/>
    <mergeCell ref="D24:F24"/>
    <mergeCell ref="G24:I24"/>
    <mergeCell ref="J24:L24"/>
    <mergeCell ref="M24:O24"/>
    <mergeCell ref="P24:P25"/>
    <mergeCell ref="B12:C12"/>
    <mergeCell ref="D12:F12"/>
    <mergeCell ref="G12:I12"/>
    <mergeCell ref="J12:L12"/>
    <mergeCell ref="M12:O12"/>
    <mergeCell ref="A24:A25"/>
  </mergeCells>
  <pageMargins left="0.7" right="0.7" top="0.75" bottom="0.75" header="0.3" footer="0.3"/>
  <pageSetup paperSize="9" orientation="portrait" r:id="rId1"/>
  <ignoredErrors>
    <ignoredError sqref="F15:F17 O17 I38:I3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984A1-CF93-410F-A525-EE3A1DC42CCE}">
  <dimension ref="A1:W216"/>
  <sheetViews>
    <sheetView workbookViewId="0">
      <selection activeCell="A5" sqref="A5"/>
    </sheetView>
  </sheetViews>
  <sheetFormatPr baseColWidth="10" defaultRowHeight="15" x14ac:dyDescent="0.25"/>
  <cols>
    <col min="1" max="1" width="36.85546875" customWidth="1"/>
    <col min="2" max="2" width="45.140625" bestFit="1" customWidth="1"/>
    <col min="3" max="3" width="17.42578125" customWidth="1"/>
    <col min="4" max="4" width="16" customWidth="1"/>
    <col min="5" max="5" width="14.7109375" customWidth="1"/>
    <col min="6" max="6" width="13.140625" bestFit="1" customWidth="1"/>
    <col min="8" max="8" width="44.5703125" bestFit="1" customWidth="1"/>
    <col min="9" max="9" width="45.140625" bestFit="1" customWidth="1"/>
    <col min="10" max="10" width="17.42578125" customWidth="1"/>
    <col min="11" max="11" width="16" customWidth="1"/>
    <col min="12" max="13" width="13.140625" bestFit="1" customWidth="1"/>
    <col min="16" max="16" width="27.7109375" customWidth="1"/>
    <col min="20" max="20" width="13.140625" bestFit="1" customWidth="1"/>
  </cols>
  <sheetData>
    <row r="1" spans="1:23" s="16" customFormat="1" ht="48.75" customHeight="1" thickBot="1" x14ac:dyDescent="0.3">
      <c r="A1" s="12"/>
      <c r="B1" s="1"/>
      <c r="C1" s="13"/>
      <c r="D1" s="3"/>
      <c r="E1" s="3"/>
      <c r="F1" s="14"/>
      <c r="G1" s="15"/>
      <c r="H1" s="15"/>
      <c r="I1" s="15"/>
      <c r="J1" s="15"/>
      <c r="K1" s="15"/>
      <c r="L1" s="15"/>
      <c r="M1" s="15"/>
      <c r="N1" s="15"/>
      <c r="O1" s="15"/>
      <c r="P1" s="107" t="s">
        <v>0</v>
      </c>
      <c r="Q1" s="107"/>
      <c r="R1" s="107"/>
      <c r="S1" s="107"/>
      <c r="T1" s="107"/>
      <c r="U1" s="107"/>
      <c r="V1" s="107"/>
      <c r="W1" s="107"/>
    </row>
    <row r="2" spans="1:23" s="16" customFormat="1" ht="15" customHeight="1" x14ac:dyDescent="0.25">
      <c r="B2" s="17"/>
      <c r="C2" s="18"/>
      <c r="D2" s="5"/>
      <c r="E2" s="5"/>
      <c r="F2" s="19"/>
      <c r="G2" s="20"/>
      <c r="H2" s="20"/>
      <c r="I2" s="20"/>
      <c r="J2" s="20"/>
      <c r="K2" s="21"/>
      <c r="L2" s="21"/>
      <c r="M2" s="21"/>
      <c r="N2" s="21"/>
      <c r="O2" s="21"/>
    </row>
    <row r="3" spans="1:23" s="16" customFormat="1" ht="15" customHeight="1" x14ac:dyDescent="0.25">
      <c r="A3" s="22" t="s">
        <v>25</v>
      </c>
      <c r="B3" s="17"/>
      <c r="C3" s="18"/>
      <c r="D3" s="5"/>
      <c r="E3" s="5"/>
      <c r="F3" s="19"/>
      <c r="G3" s="20"/>
      <c r="H3" s="20"/>
      <c r="I3" s="20"/>
      <c r="J3" s="20"/>
      <c r="K3" s="21"/>
      <c r="L3" s="21"/>
      <c r="M3" s="21"/>
      <c r="N3" s="21"/>
      <c r="O3" s="21"/>
    </row>
    <row r="4" spans="1:23" s="16" customFormat="1" ht="15" customHeight="1" x14ac:dyDescent="0.25">
      <c r="A4" s="23" t="s">
        <v>26</v>
      </c>
      <c r="B4" s="17"/>
      <c r="C4" s="18"/>
      <c r="D4" s="5"/>
      <c r="E4" s="5"/>
      <c r="F4" s="19"/>
      <c r="G4" s="20"/>
      <c r="H4" s="20"/>
      <c r="I4" s="20"/>
      <c r="J4" s="20"/>
      <c r="K4" s="21"/>
      <c r="L4" s="21"/>
      <c r="M4" s="21"/>
      <c r="N4" s="21"/>
      <c r="O4" s="21"/>
    </row>
    <row r="5" spans="1:23" s="16" customFormat="1" ht="15" customHeight="1" x14ac:dyDescent="0.25">
      <c r="A5" s="8" t="s">
        <v>308</v>
      </c>
      <c r="B5" s="17"/>
      <c r="C5" s="18"/>
      <c r="D5" s="5"/>
      <c r="E5" s="5"/>
      <c r="F5" s="19"/>
      <c r="G5" s="20"/>
      <c r="H5" s="20"/>
      <c r="I5" s="20"/>
      <c r="J5" s="20"/>
      <c r="K5" s="21"/>
      <c r="L5" s="21"/>
      <c r="M5" s="21"/>
      <c r="N5" s="21"/>
      <c r="O5" s="21"/>
    </row>
    <row r="6" spans="1:23" s="16" customFormat="1" ht="15" customHeight="1" x14ac:dyDescent="0.25">
      <c r="I6" s="20"/>
      <c r="J6" s="20"/>
      <c r="K6" s="21"/>
      <c r="L6" s="21"/>
      <c r="M6" s="21"/>
      <c r="N6" s="21"/>
      <c r="O6" s="21"/>
    </row>
    <row r="7" spans="1:23" s="5" customFormat="1" ht="30" customHeight="1" x14ac:dyDescent="0.25">
      <c r="A7" s="116" t="s">
        <v>27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8"/>
    </row>
    <row r="10" spans="1:23" x14ac:dyDescent="0.25">
      <c r="A10" s="46" t="s">
        <v>64</v>
      </c>
      <c r="B10" s="47"/>
      <c r="H10" s="46" t="s">
        <v>65</v>
      </c>
      <c r="I10" s="48"/>
      <c r="O10" s="46" t="s">
        <v>66</v>
      </c>
      <c r="P10" s="46"/>
      <c r="Q10" s="46"/>
    </row>
    <row r="11" spans="1:23" x14ac:dyDescent="0.25">
      <c r="A11" t="s">
        <v>67</v>
      </c>
      <c r="B11" t="s">
        <v>68</v>
      </c>
      <c r="C11" s="38" t="s">
        <v>41</v>
      </c>
      <c r="D11" s="38" t="s">
        <v>42</v>
      </c>
      <c r="E11" s="38" t="s">
        <v>6</v>
      </c>
      <c r="F11" s="38" t="s">
        <v>69</v>
      </c>
      <c r="H11" t="s">
        <v>70</v>
      </c>
      <c r="I11" t="s">
        <v>71</v>
      </c>
      <c r="J11" t="s">
        <v>41</v>
      </c>
      <c r="K11" t="s">
        <v>42</v>
      </c>
      <c r="L11" t="s">
        <v>6</v>
      </c>
      <c r="M11" t="s">
        <v>69</v>
      </c>
      <c r="O11" t="s">
        <v>70</v>
      </c>
      <c r="P11" t="s">
        <v>71</v>
      </c>
      <c r="Q11" t="s">
        <v>41</v>
      </c>
      <c r="R11" t="s">
        <v>42</v>
      </c>
      <c r="S11" t="s">
        <v>6</v>
      </c>
      <c r="T11" t="s">
        <v>69</v>
      </c>
    </row>
    <row r="12" spans="1:23" x14ac:dyDescent="0.25">
      <c r="A12" t="s">
        <v>72</v>
      </c>
      <c r="B12" t="s">
        <v>73</v>
      </c>
      <c r="C12">
        <v>6</v>
      </c>
      <c r="E12">
        <f>SUM(C12:D12)</f>
        <v>6</v>
      </c>
      <c r="F12" s="39">
        <v>70723</v>
      </c>
      <c r="H12" t="s">
        <v>74</v>
      </c>
      <c r="I12" t="s">
        <v>75</v>
      </c>
      <c r="J12">
        <v>1</v>
      </c>
      <c r="K12">
        <v>1</v>
      </c>
      <c r="L12">
        <f>SUM(J12:K12)</f>
        <v>2</v>
      </c>
      <c r="M12" s="39">
        <v>21750</v>
      </c>
      <c r="O12" t="s">
        <v>74</v>
      </c>
      <c r="P12" t="s">
        <v>75</v>
      </c>
      <c r="Q12">
        <v>1</v>
      </c>
      <c r="R12">
        <v>1</v>
      </c>
      <c r="S12">
        <v>2</v>
      </c>
      <c r="T12" s="39">
        <v>21750</v>
      </c>
    </row>
    <row r="13" spans="1:23" x14ac:dyDescent="0.25">
      <c r="A13" t="s">
        <v>72</v>
      </c>
      <c r="B13" t="s">
        <v>76</v>
      </c>
      <c r="C13">
        <v>72</v>
      </c>
      <c r="D13">
        <v>52</v>
      </c>
      <c r="E13">
        <f t="shared" ref="E13:E31" si="0">SUM(C13:D13)</f>
        <v>124</v>
      </c>
      <c r="F13" s="39">
        <v>65233.65</v>
      </c>
      <c r="H13" t="s">
        <v>77</v>
      </c>
      <c r="I13" t="s">
        <v>78</v>
      </c>
      <c r="J13">
        <v>9</v>
      </c>
      <c r="K13">
        <v>1</v>
      </c>
      <c r="L13">
        <f t="shared" ref="L13:L76" si="1">SUM(J13:K13)</f>
        <v>10</v>
      </c>
      <c r="M13" s="39">
        <v>30985</v>
      </c>
      <c r="O13" t="s">
        <v>77</v>
      </c>
      <c r="P13" t="s">
        <v>78</v>
      </c>
      <c r="Q13">
        <v>2</v>
      </c>
      <c r="R13">
        <v>1</v>
      </c>
      <c r="S13">
        <v>3</v>
      </c>
      <c r="T13" s="39">
        <v>30985</v>
      </c>
    </row>
    <row r="14" spans="1:23" x14ac:dyDescent="0.25">
      <c r="A14" t="s">
        <v>72</v>
      </c>
      <c r="B14" t="s">
        <v>79</v>
      </c>
      <c r="C14">
        <v>105</v>
      </c>
      <c r="D14">
        <v>17</v>
      </c>
      <c r="E14">
        <f t="shared" si="0"/>
        <v>122</v>
      </c>
      <c r="F14" s="39">
        <v>389206</v>
      </c>
      <c r="H14" t="s">
        <v>80</v>
      </c>
      <c r="I14" t="s">
        <v>81</v>
      </c>
      <c r="J14">
        <v>6</v>
      </c>
      <c r="L14">
        <f t="shared" si="1"/>
        <v>6</v>
      </c>
      <c r="M14" s="39">
        <v>179720.9</v>
      </c>
      <c r="O14" t="s">
        <v>80</v>
      </c>
      <c r="P14" t="s">
        <v>81</v>
      </c>
      <c r="Q14">
        <v>1</v>
      </c>
      <c r="S14">
        <v>1</v>
      </c>
      <c r="T14" s="39">
        <v>179720.9</v>
      </c>
    </row>
    <row r="15" spans="1:23" x14ac:dyDescent="0.25">
      <c r="A15" t="s">
        <v>72</v>
      </c>
      <c r="B15" t="s">
        <v>82</v>
      </c>
      <c r="C15">
        <v>5</v>
      </c>
      <c r="D15">
        <v>1</v>
      </c>
      <c r="E15">
        <f t="shared" si="0"/>
        <v>6</v>
      </c>
      <c r="F15" s="39">
        <v>40598.35</v>
      </c>
      <c r="H15" t="s">
        <v>83</v>
      </c>
      <c r="I15" t="s">
        <v>84</v>
      </c>
      <c r="J15">
        <v>2</v>
      </c>
      <c r="L15">
        <f t="shared" si="1"/>
        <v>2</v>
      </c>
      <c r="M15" s="39">
        <v>30850</v>
      </c>
      <c r="O15" t="s">
        <v>83</v>
      </c>
      <c r="P15" t="s">
        <v>84</v>
      </c>
      <c r="Q15">
        <v>1</v>
      </c>
      <c r="S15">
        <v>1</v>
      </c>
      <c r="T15" s="39">
        <v>30850</v>
      </c>
    </row>
    <row r="16" spans="1:23" x14ac:dyDescent="0.25">
      <c r="A16" t="s">
        <v>72</v>
      </c>
      <c r="B16" t="s">
        <v>85</v>
      </c>
      <c r="C16">
        <v>2</v>
      </c>
      <c r="E16">
        <f t="shared" si="0"/>
        <v>2</v>
      </c>
      <c r="F16" s="39">
        <v>3500</v>
      </c>
      <c r="H16" t="s">
        <v>86</v>
      </c>
      <c r="I16" t="s">
        <v>87</v>
      </c>
      <c r="J16">
        <v>2</v>
      </c>
      <c r="L16">
        <f t="shared" si="1"/>
        <v>2</v>
      </c>
      <c r="M16" s="39">
        <v>17241.099999999999</v>
      </c>
      <c r="O16" t="s">
        <v>86</v>
      </c>
      <c r="P16" t="s">
        <v>87</v>
      </c>
      <c r="Q16">
        <v>2</v>
      </c>
      <c r="S16">
        <v>2</v>
      </c>
      <c r="T16" s="39">
        <v>17241.099999999999</v>
      </c>
    </row>
    <row r="17" spans="1:20" x14ac:dyDescent="0.25">
      <c r="A17" t="s">
        <v>72</v>
      </c>
      <c r="B17" t="s">
        <v>88</v>
      </c>
      <c r="C17">
        <v>1</v>
      </c>
      <c r="D17">
        <v>3</v>
      </c>
      <c r="E17">
        <f t="shared" si="0"/>
        <v>4</v>
      </c>
      <c r="F17" s="39">
        <v>10354.459999999999</v>
      </c>
      <c r="H17" t="s">
        <v>89</v>
      </c>
      <c r="I17" t="s">
        <v>90</v>
      </c>
      <c r="K17">
        <v>4</v>
      </c>
      <c r="L17">
        <f t="shared" si="1"/>
        <v>4</v>
      </c>
      <c r="M17" s="39">
        <v>15909.5</v>
      </c>
      <c r="O17" t="s">
        <v>89</v>
      </c>
      <c r="P17" t="s">
        <v>90</v>
      </c>
      <c r="R17">
        <v>1</v>
      </c>
      <c r="S17">
        <v>1</v>
      </c>
      <c r="T17" s="39">
        <v>15909.5</v>
      </c>
    </row>
    <row r="18" spans="1:20" x14ac:dyDescent="0.25">
      <c r="A18" t="s">
        <v>72</v>
      </c>
      <c r="B18" t="s">
        <v>91</v>
      </c>
      <c r="C18">
        <v>8</v>
      </c>
      <c r="E18">
        <f t="shared" si="0"/>
        <v>8</v>
      </c>
      <c r="F18" s="39">
        <v>89760.29</v>
      </c>
      <c r="H18" t="s">
        <v>92</v>
      </c>
      <c r="I18" t="s">
        <v>93</v>
      </c>
      <c r="J18">
        <v>3</v>
      </c>
      <c r="K18">
        <v>4</v>
      </c>
      <c r="L18">
        <f t="shared" si="1"/>
        <v>7</v>
      </c>
      <c r="M18" s="39">
        <v>39869.82</v>
      </c>
      <c r="O18" t="s">
        <v>92</v>
      </c>
      <c r="P18" t="s">
        <v>93</v>
      </c>
      <c r="Q18">
        <v>2</v>
      </c>
      <c r="R18">
        <v>3</v>
      </c>
      <c r="S18">
        <v>5</v>
      </c>
      <c r="T18" s="39">
        <v>39869.82</v>
      </c>
    </row>
    <row r="19" spans="1:20" x14ac:dyDescent="0.25">
      <c r="A19" t="s">
        <v>94</v>
      </c>
      <c r="B19" t="s">
        <v>95</v>
      </c>
      <c r="C19">
        <v>12</v>
      </c>
      <c r="D19">
        <v>1</v>
      </c>
      <c r="E19">
        <f t="shared" si="0"/>
        <v>13</v>
      </c>
      <c r="F19" s="39">
        <v>128026.1</v>
      </c>
      <c r="H19" t="s">
        <v>96</v>
      </c>
      <c r="I19" t="s">
        <v>97</v>
      </c>
      <c r="J19">
        <v>91</v>
      </c>
      <c r="L19">
        <f t="shared" si="1"/>
        <v>91</v>
      </c>
      <c r="M19" s="39">
        <v>247693.18</v>
      </c>
      <c r="O19" t="s">
        <v>96</v>
      </c>
      <c r="P19" t="s">
        <v>97</v>
      </c>
      <c r="Q19">
        <v>1</v>
      </c>
      <c r="S19">
        <v>1</v>
      </c>
      <c r="T19" s="39">
        <v>247693.18</v>
      </c>
    </row>
    <row r="20" spans="1:20" x14ac:dyDescent="0.25">
      <c r="A20" t="s">
        <v>94</v>
      </c>
      <c r="B20" t="s">
        <v>98</v>
      </c>
      <c r="C20">
        <v>9</v>
      </c>
      <c r="D20">
        <v>2</v>
      </c>
      <c r="E20">
        <f t="shared" si="0"/>
        <v>11</v>
      </c>
      <c r="F20" s="39">
        <v>360281.65</v>
      </c>
      <c r="H20" t="s">
        <v>99</v>
      </c>
      <c r="I20" t="s">
        <v>100</v>
      </c>
      <c r="J20">
        <v>1</v>
      </c>
      <c r="K20">
        <v>2</v>
      </c>
      <c r="L20">
        <f t="shared" si="1"/>
        <v>3</v>
      </c>
      <c r="M20" s="39">
        <v>153233.56</v>
      </c>
      <c r="O20" t="s">
        <v>99</v>
      </c>
      <c r="P20" t="s">
        <v>100</v>
      </c>
      <c r="Q20">
        <v>1</v>
      </c>
      <c r="R20">
        <v>1</v>
      </c>
      <c r="S20">
        <v>2</v>
      </c>
      <c r="T20" s="39">
        <v>153233.56</v>
      </c>
    </row>
    <row r="21" spans="1:20" x14ac:dyDescent="0.25">
      <c r="A21" t="s">
        <v>94</v>
      </c>
      <c r="B21" t="s">
        <v>101</v>
      </c>
      <c r="C21">
        <v>17</v>
      </c>
      <c r="D21">
        <v>5</v>
      </c>
      <c r="E21">
        <f t="shared" si="0"/>
        <v>22</v>
      </c>
      <c r="F21" s="39">
        <v>62542.38</v>
      </c>
      <c r="H21" t="s">
        <v>102</v>
      </c>
      <c r="I21" t="s">
        <v>103</v>
      </c>
      <c r="J21">
        <v>3</v>
      </c>
      <c r="L21">
        <f t="shared" si="1"/>
        <v>3</v>
      </c>
      <c r="M21" s="39">
        <v>108970</v>
      </c>
      <c r="O21" t="s">
        <v>102</v>
      </c>
      <c r="P21" t="s">
        <v>103</v>
      </c>
      <c r="Q21">
        <v>2</v>
      </c>
      <c r="S21">
        <v>2</v>
      </c>
      <c r="T21" s="39">
        <v>108970</v>
      </c>
    </row>
    <row r="22" spans="1:20" x14ac:dyDescent="0.25">
      <c r="A22" t="s">
        <v>104</v>
      </c>
      <c r="B22" t="s">
        <v>105</v>
      </c>
      <c r="C22">
        <v>13</v>
      </c>
      <c r="D22">
        <v>5</v>
      </c>
      <c r="E22">
        <f t="shared" si="0"/>
        <v>18</v>
      </c>
      <c r="F22" s="39">
        <v>120642</v>
      </c>
      <c r="H22" t="s">
        <v>106</v>
      </c>
      <c r="I22" t="s">
        <v>107</v>
      </c>
      <c r="J22">
        <v>19</v>
      </c>
      <c r="K22">
        <v>5</v>
      </c>
      <c r="L22">
        <f t="shared" si="1"/>
        <v>24</v>
      </c>
      <c r="M22" s="39">
        <v>152923.78</v>
      </c>
      <c r="O22" t="s">
        <v>106</v>
      </c>
      <c r="P22" t="s">
        <v>107</v>
      </c>
      <c r="Q22">
        <v>3</v>
      </c>
      <c r="R22">
        <v>1</v>
      </c>
      <c r="S22">
        <v>4</v>
      </c>
      <c r="T22" s="39">
        <v>152923.78</v>
      </c>
    </row>
    <row r="23" spans="1:20" x14ac:dyDescent="0.25">
      <c r="A23" t="s">
        <v>104</v>
      </c>
      <c r="B23" t="s">
        <v>108</v>
      </c>
      <c r="C23">
        <v>104</v>
      </c>
      <c r="D23">
        <v>14</v>
      </c>
      <c r="E23">
        <f t="shared" si="0"/>
        <v>118</v>
      </c>
      <c r="F23" s="39">
        <v>1208955.3999999999</v>
      </c>
      <c r="H23" t="s">
        <v>109</v>
      </c>
      <c r="I23" t="s">
        <v>110</v>
      </c>
      <c r="K23">
        <v>2</v>
      </c>
      <c r="L23">
        <f t="shared" si="1"/>
        <v>2</v>
      </c>
      <c r="M23" s="39">
        <v>18881</v>
      </c>
      <c r="O23" t="s">
        <v>109</v>
      </c>
      <c r="P23" t="s">
        <v>110</v>
      </c>
      <c r="R23">
        <v>1</v>
      </c>
      <c r="S23">
        <v>1</v>
      </c>
      <c r="T23" s="39">
        <v>18881</v>
      </c>
    </row>
    <row r="24" spans="1:20" x14ac:dyDescent="0.25">
      <c r="A24" t="s">
        <v>104</v>
      </c>
      <c r="B24" t="s">
        <v>111</v>
      </c>
      <c r="C24">
        <v>129</v>
      </c>
      <c r="D24">
        <v>25</v>
      </c>
      <c r="E24">
        <f t="shared" si="0"/>
        <v>154</v>
      </c>
      <c r="F24" s="39">
        <v>2232267.98</v>
      </c>
      <c r="H24" t="s">
        <v>112</v>
      </c>
      <c r="I24" t="s">
        <v>113</v>
      </c>
      <c r="J24">
        <v>8</v>
      </c>
      <c r="L24">
        <f t="shared" si="1"/>
        <v>8</v>
      </c>
      <c r="M24" s="39">
        <v>67355</v>
      </c>
      <c r="O24" t="s">
        <v>112</v>
      </c>
      <c r="P24" t="s">
        <v>113</v>
      </c>
      <c r="Q24">
        <v>3</v>
      </c>
      <c r="S24">
        <v>3</v>
      </c>
      <c r="T24" s="39">
        <v>67355</v>
      </c>
    </row>
    <row r="25" spans="1:20" x14ac:dyDescent="0.25">
      <c r="A25" t="s">
        <v>104</v>
      </c>
      <c r="B25" t="s">
        <v>114</v>
      </c>
      <c r="C25">
        <v>15</v>
      </c>
      <c r="D25">
        <v>6</v>
      </c>
      <c r="E25">
        <f t="shared" si="0"/>
        <v>21</v>
      </c>
      <c r="F25" s="39">
        <v>468489.58</v>
      </c>
      <c r="H25" t="s">
        <v>115</v>
      </c>
      <c r="I25" t="s">
        <v>116</v>
      </c>
      <c r="J25">
        <v>13</v>
      </c>
      <c r="L25">
        <f t="shared" si="1"/>
        <v>13</v>
      </c>
      <c r="M25" s="39">
        <v>125800</v>
      </c>
      <c r="O25" t="s">
        <v>115</v>
      </c>
      <c r="P25" t="s">
        <v>116</v>
      </c>
      <c r="Q25">
        <v>3</v>
      </c>
      <c r="S25">
        <v>3</v>
      </c>
      <c r="T25" s="39">
        <v>125800</v>
      </c>
    </row>
    <row r="26" spans="1:20" x14ac:dyDescent="0.25">
      <c r="A26" t="s">
        <v>104</v>
      </c>
      <c r="B26" t="s">
        <v>117</v>
      </c>
      <c r="C26">
        <v>3</v>
      </c>
      <c r="D26">
        <v>4</v>
      </c>
      <c r="E26">
        <f t="shared" si="0"/>
        <v>7</v>
      </c>
      <c r="F26" s="39">
        <v>107710</v>
      </c>
      <c r="H26" t="s">
        <v>118</v>
      </c>
      <c r="I26" t="s">
        <v>119</v>
      </c>
      <c r="J26">
        <v>1</v>
      </c>
      <c r="L26">
        <f t="shared" si="1"/>
        <v>1</v>
      </c>
      <c r="M26" s="39">
        <v>13500</v>
      </c>
      <c r="O26" t="s">
        <v>118</v>
      </c>
      <c r="P26" t="s">
        <v>119</v>
      </c>
      <c r="Q26">
        <v>1</v>
      </c>
      <c r="S26">
        <v>1</v>
      </c>
      <c r="T26" s="39">
        <v>13500</v>
      </c>
    </row>
    <row r="27" spans="1:20" x14ac:dyDescent="0.25">
      <c r="A27" t="s">
        <v>104</v>
      </c>
      <c r="B27" t="s">
        <v>114</v>
      </c>
      <c r="C27">
        <v>4</v>
      </c>
      <c r="E27">
        <f t="shared" si="0"/>
        <v>4</v>
      </c>
      <c r="F27" s="39">
        <v>2000</v>
      </c>
      <c r="H27" t="s">
        <v>120</v>
      </c>
      <c r="I27" t="s">
        <v>121</v>
      </c>
      <c r="J27">
        <v>1</v>
      </c>
      <c r="L27">
        <f t="shared" si="1"/>
        <v>1</v>
      </c>
      <c r="M27" s="39">
        <v>1800</v>
      </c>
      <c r="O27" t="s">
        <v>120</v>
      </c>
      <c r="P27" t="s">
        <v>121</v>
      </c>
      <c r="Q27">
        <v>1</v>
      </c>
      <c r="S27">
        <v>1</v>
      </c>
      <c r="T27" s="39">
        <v>1800</v>
      </c>
    </row>
    <row r="28" spans="1:20" x14ac:dyDescent="0.25">
      <c r="A28" t="s">
        <v>104</v>
      </c>
      <c r="B28" t="s">
        <v>122</v>
      </c>
      <c r="C28">
        <v>4</v>
      </c>
      <c r="E28">
        <f t="shared" si="0"/>
        <v>4</v>
      </c>
      <c r="F28" s="39">
        <v>39770</v>
      </c>
      <c r="H28" t="s">
        <v>123</v>
      </c>
      <c r="I28" t="s">
        <v>124</v>
      </c>
      <c r="J28">
        <v>6</v>
      </c>
      <c r="L28">
        <f t="shared" si="1"/>
        <v>6</v>
      </c>
      <c r="M28" s="39">
        <v>29250</v>
      </c>
      <c r="O28" t="s">
        <v>123</v>
      </c>
      <c r="P28" t="s">
        <v>124</v>
      </c>
      <c r="Q28">
        <v>3</v>
      </c>
      <c r="S28">
        <v>3</v>
      </c>
      <c r="T28" s="39">
        <v>29250</v>
      </c>
    </row>
    <row r="29" spans="1:20" x14ac:dyDescent="0.25">
      <c r="A29" t="s">
        <v>104</v>
      </c>
      <c r="B29" t="s">
        <v>125</v>
      </c>
      <c r="C29">
        <v>8</v>
      </c>
      <c r="D29">
        <v>1</v>
      </c>
      <c r="E29">
        <f t="shared" si="0"/>
        <v>9</v>
      </c>
      <c r="F29" s="39">
        <v>68155</v>
      </c>
      <c r="H29" t="s">
        <v>126</v>
      </c>
      <c r="I29" t="s">
        <v>127</v>
      </c>
      <c r="J29">
        <v>29</v>
      </c>
      <c r="K29">
        <v>20</v>
      </c>
      <c r="L29">
        <f t="shared" si="1"/>
        <v>49</v>
      </c>
      <c r="M29" s="39">
        <v>682217.5</v>
      </c>
      <c r="O29" t="s">
        <v>126</v>
      </c>
      <c r="P29" t="s">
        <v>127</v>
      </c>
      <c r="Q29">
        <v>3</v>
      </c>
      <c r="R29">
        <v>1</v>
      </c>
      <c r="S29">
        <v>4</v>
      </c>
      <c r="T29" s="39">
        <v>682217.5</v>
      </c>
    </row>
    <row r="30" spans="1:20" x14ac:dyDescent="0.25">
      <c r="A30" t="s">
        <v>104</v>
      </c>
      <c r="B30" t="s">
        <v>128</v>
      </c>
      <c r="C30">
        <v>3</v>
      </c>
      <c r="E30">
        <f t="shared" si="0"/>
        <v>3</v>
      </c>
      <c r="F30" s="39">
        <v>13900</v>
      </c>
      <c r="H30" t="s">
        <v>129</v>
      </c>
      <c r="I30" t="s">
        <v>130</v>
      </c>
      <c r="J30">
        <v>7</v>
      </c>
      <c r="L30">
        <f t="shared" si="1"/>
        <v>7</v>
      </c>
      <c r="M30" s="39">
        <v>102580</v>
      </c>
      <c r="O30" t="s">
        <v>129</v>
      </c>
      <c r="P30" t="s">
        <v>130</v>
      </c>
      <c r="Q30">
        <v>2</v>
      </c>
      <c r="S30">
        <v>2</v>
      </c>
      <c r="T30" s="39">
        <v>102580</v>
      </c>
    </row>
    <row r="31" spans="1:20" x14ac:dyDescent="0.25">
      <c r="A31" t="s">
        <v>104</v>
      </c>
      <c r="B31" t="s">
        <v>131</v>
      </c>
      <c r="C31">
        <v>1</v>
      </c>
      <c r="E31">
        <f t="shared" si="0"/>
        <v>1</v>
      </c>
      <c r="F31" s="39">
        <v>3000</v>
      </c>
      <c r="H31" t="s">
        <v>132</v>
      </c>
      <c r="I31" t="s">
        <v>133</v>
      </c>
      <c r="J31">
        <v>3</v>
      </c>
      <c r="L31">
        <f t="shared" si="1"/>
        <v>3</v>
      </c>
      <c r="M31" s="39">
        <v>80300</v>
      </c>
      <c r="O31" t="s">
        <v>132</v>
      </c>
      <c r="P31" t="s">
        <v>133</v>
      </c>
      <c r="Q31">
        <v>3</v>
      </c>
      <c r="S31">
        <v>3</v>
      </c>
      <c r="T31" s="39">
        <v>80300</v>
      </c>
    </row>
    <row r="32" spans="1:20" x14ac:dyDescent="0.25">
      <c r="A32" s="40" t="s">
        <v>6</v>
      </c>
      <c r="B32" s="40"/>
      <c r="C32" s="40">
        <f>SUM(C12:C31)</f>
        <v>521</v>
      </c>
      <c r="D32" s="40">
        <f>SUM(D12:D31)</f>
        <v>136</v>
      </c>
      <c r="E32" s="40">
        <f>SUM(E12:E31)</f>
        <v>657</v>
      </c>
      <c r="F32" s="41">
        <f>SUM(F12:F31)</f>
        <v>5485115.8399999999</v>
      </c>
      <c r="H32" t="s">
        <v>134</v>
      </c>
      <c r="I32" t="s">
        <v>135</v>
      </c>
      <c r="J32">
        <v>1</v>
      </c>
      <c r="L32">
        <f t="shared" si="1"/>
        <v>1</v>
      </c>
      <c r="M32" s="39">
        <v>85000</v>
      </c>
      <c r="O32" t="s">
        <v>134</v>
      </c>
      <c r="P32" t="s">
        <v>135</v>
      </c>
      <c r="Q32">
        <v>1</v>
      </c>
      <c r="S32">
        <v>1</v>
      </c>
      <c r="T32" s="39">
        <v>85000</v>
      </c>
    </row>
    <row r="33" spans="1:20" x14ac:dyDescent="0.25">
      <c r="H33" t="s">
        <v>136</v>
      </c>
      <c r="I33" t="s">
        <v>137</v>
      </c>
      <c r="J33">
        <v>2</v>
      </c>
      <c r="K33">
        <v>2</v>
      </c>
      <c r="L33">
        <f t="shared" si="1"/>
        <v>4</v>
      </c>
      <c r="M33" s="39">
        <v>1430</v>
      </c>
      <c r="O33" t="s">
        <v>136</v>
      </c>
      <c r="P33" t="s">
        <v>137</v>
      </c>
      <c r="Q33">
        <v>1</v>
      </c>
      <c r="R33">
        <v>2</v>
      </c>
      <c r="S33">
        <v>3</v>
      </c>
      <c r="T33" s="39">
        <v>1430</v>
      </c>
    </row>
    <row r="34" spans="1:20" x14ac:dyDescent="0.25">
      <c r="H34" t="s">
        <v>138</v>
      </c>
      <c r="I34" t="s">
        <v>139</v>
      </c>
      <c r="J34">
        <v>1</v>
      </c>
      <c r="K34">
        <v>10</v>
      </c>
      <c r="L34">
        <f t="shared" si="1"/>
        <v>11</v>
      </c>
      <c r="M34" s="39">
        <v>23062.77</v>
      </c>
      <c r="O34" t="s">
        <v>138</v>
      </c>
      <c r="P34" t="s">
        <v>139</v>
      </c>
      <c r="Q34">
        <v>1</v>
      </c>
      <c r="R34">
        <v>2</v>
      </c>
      <c r="S34">
        <v>3</v>
      </c>
      <c r="T34" s="39">
        <v>23062.77</v>
      </c>
    </row>
    <row r="35" spans="1:20" x14ac:dyDescent="0.25">
      <c r="A35" s="46" t="s">
        <v>140</v>
      </c>
      <c r="H35" t="s">
        <v>141</v>
      </c>
      <c r="I35" t="s">
        <v>142</v>
      </c>
      <c r="J35">
        <v>2</v>
      </c>
      <c r="L35">
        <f t="shared" si="1"/>
        <v>2</v>
      </c>
      <c r="M35" s="39">
        <v>1500</v>
      </c>
      <c r="O35" t="s">
        <v>141</v>
      </c>
      <c r="P35" t="s">
        <v>142</v>
      </c>
      <c r="Q35">
        <v>1</v>
      </c>
      <c r="S35">
        <v>1</v>
      </c>
      <c r="T35" s="39">
        <v>1500</v>
      </c>
    </row>
    <row r="36" spans="1:20" x14ac:dyDescent="0.25">
      <c r="A36" t="s">
        <v>67</v>
      </c>
      <c r="B36" t="s">
        <v>68</v>
      </c>
      <c r="C36" t="s">
        <v>143</v>
      </c>
      <c r="D36" t="s">
        <v>35</v>
      </c>
      <c r="E36" t="s">
        <v>69</v>
      </c>
      <c r="H36" t="s">
        <v>144</v>
      </c>
      <c r="I36" t="s">
        <v>145</v>
      </c>
      <c r="J36">
        <v>7</v>
      </c>
      <c r="K36">
        <v>2</v>
      </c>
      <c r="L36">
        <f t="shared" si="1"/>
        <v>9</v>
      </c>
      <c r="M36" s="39">
        <v>21480.23</v>
      </c>
      <c r="O36" t="s">
        <v>144</v>
      </c>
      <c r="P36" t="s">
        <v>145</v>
      </c>
      <c r="Q36">
        <v>1</v>
      </c>
      <c r="R36">
        <v>2</v>
      </c>
      <c r="S36">
        <v>3</v>
      </c>
      <c r="T36" s="39">
        <v>21480.23</v>
      </c>
    </row>
    <row r="37" spans="1:20" x14ac:dyDescent="0.25">
      <c r="A37" t="s">
        <v>72</v>
      </c>
      <c r="B37" t="s">
        <v>73</v>
      </c>
      <c r="C37" t="s">
        <v>37</v>
      </c>
      <c r="D37">
        <v>1</v>
      </c>
      <c r="E37" s="39">
        <v>35000</v>
      </c>
      <c r="H37" t="s">
        <v>146</v>
      </c>
      <c r="I37" t="s">
        <v>147</v>
      </c>
      <c r="J37">
        <v>67</v>
      </c>
      <c r="L37">
        <f t="shared" si="1"/>
        <v>67</v>
      </c>
      <c r="M37" s="39">
        <v>91085.5</v>
      </c>
      <c r="O37" t="s">
        <v>146</v>
      </c>
      <c r="P37" t="s">
        <v>147</v>
      </c>
      <c r="Q37">
        <v>3</v>
      </c>
      <c r="S37">
        <v>3</v>
      </c>
      <c r="T37" s="39">
        <v>91085.5</v>
      </c>
    </row>
    <row r="38" spans="1:20" x14ac:dyDescent="0.25">
      <c r="A38" t="s">
        <v>72</v>
      </c>
      <c r="B38" t="s">
        <v>73</v>
      </c>
      <c r="C38" t="s">
        <v>39</v>
      </c>
      <c r="D38">
        <v>5</v>
      </c>
      <c r="E38" s="39">
        <v>35723</v>
      </c>
      <c r="H38" t="s">
        <v>148</v>
      </c>
      <c r="I38" t="s">
        <v>149</v>
      </c>
      <c r="J38">
        <v>4</v>
      </c>
      <c r="L38">
        <f t="shared" si="1"/>
        <v>4</v>
      </c>
      <c r="M38" s="39">
        <v>38200</v>
      </c>
      <c r="O38" t="s">
        <v>148</v>
      </c>
      <c r="P38" t="s">
        <v>149</v>
      </c>
      <c r="Q38">
        <v>2</v>
      </c>
      <c r="S38">
        <v>2</v>
      </c>
      <c r="T38" s="39">
        <v>38200</v>
      </c>
    </row>
    <row r="39" spans="1:20" x14ac:dyDescent="0.25">
      <c r="A39" t="s">
        <v>72</v>
      </c>
      <c r="B39" t="s">
        <v>76</v>
      </c>
      <c r="C39" t="s">
        <v>37</v>
      </c>
      <c r="D39">
        <v>1</v>
      </c>
      <c r="E39" s="39">
        <v>10000</v>
      </c>
      <c r="H39" t="s">
        <v>150</v>
      </c>
      <c r="I39" t="s">
        <v>151</v>
      </c>
      <c r="J39">
        <v>1</v>
      </c>
      <c r="L39">
        <f t="shared" si="1"/>
        <v>1</v>
      </c>
      <c r="M39" s="39">
        <v>4200</v>
      </c>
      <c r="O39" t="s">
        <v>150</v>
      </c>
      <c r="P39" t="s">
        <v>151</v>
      </c>
      <c r="Q39">
        <v>1</v>
      </c>
      <c r="S39">
        <v>1</v>
      </c>
      <c r="T39" s="39">
        <v>4200</v>
      </c>
    </row>
    <row r="40" spans="1:20" x14ac:dyDescent="0.25">
      <c r="A40" t="s">
        <v>72</v>
      </c>
      <c r="B40" t="s">
        <v>76</v>
      </c>
      <c r="C40" t="s">
        <v>39</v>
      </c>
      <c r="D40">
        <v>123</v>
      </c>
      <c r="E40" s="39">
        <v>55233.65</v>
      </c>
      <c r="H40" t="s">
        <v>152</v>
      </c>
      <c r="I40" t="s">
        <v>153</v>
      </c>
      <c r="J40">
        <v>3</v>
      </c>
      <c r="L40">
        <f t="shared" si="1"/>
        <v>3</v>
      </c>
      <c r="M40" s="39">
        <v>44822.400000000001</v>
      </c>
      <c r="O40" t="s">
        <v>152</v>
      </c>
      <c r="P40" t="s">
        <v>153</v>
      </c>
      <c r="Q40">
        <v>1</v>
      </c>
      <c r="S40">
        <v>1</v>
      </c>
      <c r="T40" s="39">
        <v>44822.400000000001</v>
      </c>
    </row>
    <row r="41" spans="1:20" x14ac:dyDescent="0.25">
      <c r="A41" t="s">
        <v>72</v>
      </c>
      <c r="B41" t="s">
        <v>79</v>
      </c>
      <c r="C41" t="s">
        <v>37</v>
      </c>
      <c r="D41">
        <v>4</v>
      </c>
      <c r="E41" s="39">
        <v>85696</v>
      </c>
      <c r="H41" t="s">
        <v>154</v>
      </c>
      <c r="I41" t="s">
        <v>155</v>
      </c>
      <c r="J41">
        <v>1</v>
      </c>
      <c r="L41">
        <f t="shared" si="1"/>
        <v>1</v>
      </c>
      <c r="M41" s="39">
        <v>3000</v>
      </c>
      <c r="O41" t="s">
        <v>154</v>
      </c>
      <c r="P41" t="s">
        <v>155</v>
      </c>
      <c r="Q41">
        <v>1</v>
      </c>
      <c r="S41">
        <v>1</v>
      </c>
      <c r="T41" s="39">
        <v>3000</v>
      </c>
    </row>
    <row r="42" spans="1:20" x14ac:dyDescent="0.25">
      <c r="A42" t="s">
        <v>72</v>
      </c>
      <c r="B42" t="s">
        <v>79</v>
      </c>
      <c r="C42" t="s">
        <v>38</v>
      </c>
      <c r="D42">
        <v>1</v>
      </c>
      <c r="E42" s="39">
        <v>14998</v>
      </c>
      <c r="H42" t="s">
        <v>156</v>
      </c>
      <c r="I42" t="s">
        <v>157</v>
      </c>
      <c r="J42">
        <v>1</v>
      </c>
      <c r="L42">
        <f t="shared" si="1"/>
        <v>1</v>
      </c>
      <c r="M42" s="39">
        <v>1000</v>
      </c>
      <c r="O42" t="s">
        <v>156</v>
      </c>
      <c r="P42" t="s">
        <v>157</v>
      </c>
      <c r="Q42">
        <v>1</v>
      </c>
      <c r="S42">
        <v>1</v>
      </c>
      <c r="T42" s="39">
        <v>1000</v>
      </c>
    </row>
    <row r="43" spans="1:20" x14ac:dyDescent="0.25">
      <c r="A43" t="s">
        <v>72</v>
      </c>
      <c r="B43" t="s">
        <v>79</v>
      </c>
      <c r="C43" t="s">
        <v>39</v>
      </c>
      <c r="D43">
        <v>117</v>
      </c>
      <c r="E43" s="39">
        <v>288512</v>
      </c>
      <c r="H43" t="s">
        <v>158</v>
      </c>
      <c r="I43" t="s">
        <v>159</v>
      </c>
      <c r="J43">
        <v>6</v>
      </c>
      <c r="L43">
        <f t="shared" si="1"/>
        <v>6</v>
      </c>
      <c r="M43" s="39">
        <v>525000</v>
      </c>
      <c r="O43" t="s">
        <v>158</v>
      </c>
      <c r="P43" t="s">
        <v>159</v>
      </c>
      <c r="Q43">
        <v>3</v>
      </c>
      <c r="S43">
        <v>3</v>
      </c>
      <c r="T43" s="39">
        <v>525000</v>
      </c>
    </row>
    <row r="44" spans="1:20" x14ac:dyDescent="0.25">
      <c r="A44" t="s">
        <v>72</v>
      </c>
      <c r="B44" t="s">
        <v>82</v>
      </c>
      <c r="C44" t="s">
        <v>39</v>
      </c>
      <c r="D44">
        <v>6</v>
      </c>
      <c r="E44" s="39">
        <v>40598.35</v>
      </c>
      <c r="H44" t="s">
        <v>160</v>
      </c>
      <c r="I44" t="s">
        <v>161</v>
      </c>
      <c r="J44">
        <v>1</v>
      </c>
      <c r="L44">
        <f t="shared" si="1"/>
        <v>1</v>
      </c>
      <c r="M44" s="39">
        <v>20000</v>
      </c>
      <c r="O44" t="s">
        <v>160</v>
      </c>
      <c r="P44" t="s">
        <v>161</v>
      </c>
      <c r="Q44">
        <v>1</v>
      </c>
      <c r="S44">
        <v>1</v>
      </c>
      <c r="T44" s="39">
        <v>20000</v>
      </c>
    </row>
    <row r="45" spans="1:20" x14ac:dyDescent="0.25">
      <c r="A45" t="s">
        <v>72</v>
      </c>
      <c r="B45" t="s">
        <v>85</v>
      </c>
      <c r="C45" t="s">
        <v>39</v>
      </c>
      <c r="D45">
        <v>2</v>
      </c>
      <c r="E45" s="39">
        <v>3500</v>
      </c>
      <c r="H45" t="s">
        <v>162</v>
      </c>
      <c r="I45" t="s">
        <v>163</v>
      </c>
      <c r="J45">
        <v>1</v>
      </c>
      <c r="L45">
        <f t="shared" si="1"/>
        <v>1</v>
      </c>
      <c r="M45" s="39">
        <v>45100</v>
      </c>
      <c r="O45" t="s">
        <v>162</v>
      </c>
      <c r="P45" t="s">
        <v>163</v>
      </c>
      <c r="Q45">
        <v>1</v>
      </c>
      <c r="S45">
        <v>1</v>
      </c>
      <c r="T45" s="39">
        <v>45100</v>
      </c>
    </row>
    <row r="46" spans="1:20" x14ac:dyDescent="0.25">
      <c r="A46" t="s">
        <v>72</v>
      </c>
      <c r="B46" t="s">
        <v>88</v>
      </c>
      <c r="C46" t="s">
        <v>39</v>
      </c>
      <c r="D46">
        <v>4</v>
      </c>
      <c r="E46" s="39">
        <v>10354.459999999999</v>
      </c>
      <c r="H46" t="s">
        <v>164</v>
      </c>
      <c r="I46" t="s">
        <v>165</v>
      </c>
      <c r="J46">
        <v>1</v>
      </c>
      <c r="L46">
        <f t="shared" si="1"/>
        <v>1</v>
      </c>
      <c r="M46" s="39">
        <v>18000</v>
      </c>
      <c r="O46" t="s">
        <v>164</v>
      </c>
      <c r="P46" t="s">
        <v>165</v>
      </c>
      <c r="Q46">
        <v>1</v>
      </c>
      <c r="S46">
        <v>1</v>
      </c>
      <c r="T46" s="39">
        <v>18000</v>
      </c>
    </row>
    <row r="47" spans="1:20" x14ac:dyDescent="0.25">
      <c r="A47" t="s">
        <v>72</v>
      </c>
      <c r="B47" t="s">
        <v>91</v>
      </c>
      <c r="C47" t="s">
        <v>37</v>
      </c>
      <c r="D47">
        <v>3</v>
      </c>
      <c r="E47" s="39">
        <v>50244.12</v>
      </c>
      <c r="H47" t="s">
        <v>166</v>
      </c>
      <c r="I47" t="s">
        <v>167</v>
      </c>
      <c r="J47">
        <v>2</v>
      </c>
      <c r="L47">
        <f t="shared" si="1"/>
        <v>2</v>
      </c>
      <c r="M47" s="39">
        <v>25000</v>
      </c>
      <c r="O47" t="s">
        <v>166</v>
      </c>
      <c r="P47" t="s">
        <v>167</v>
      </c>
      <c r="Q47">
        <v>1</v>
      </c>
      <c r="S47">
        <v>1</v>
      </c>
      <c r="T47" s="39">
        <v>25000</v>
      </c>
    </row>
    <row r="48" spans="1:20" x14ac:dyDescent="0.25">
      <c r="A48" t="s">
        <v>72</v>
      </c>
      <c r="B48" t="s">
        <v>91</v>
      </c>
      <c r="C48" t="s">
        <v>39</v>
      </c>
      <c r="D48">
        <v>5</v>
      </c>
      <c r="E48" s="39">
        <v>39516.17</v>
      </c>
      <c r="H48" t="s">
        <v>168</v>
      </c>
      <c r="I48" t="s">
        <v>169</v>
      </c>
      <c r="J48">
        <v>2</v>
      </c>
      <c r="L48">
        <f t="shared" si="1"/>
        <v>2</v>
      </c>
      <c r="M48" s="39">
        <v>3900</v>
      </c>
      <c r="O48" t="s">
        <v>168</v>
      </c>
      <c r="P48" t="s">
        <v>169</v>
      </c>
      <c r="Q48">
        <v>1</v>
      </c>
      <c r="S48">
        <v>1</v>
      </c>
      <c r="T48" s="39">
        <v>3900</v>
      </c>
    </row>
    <row r="49" spans="1:20" x14ac:dyDescent="0.25">
      <c r="A49" t="s">
        <v>94</v>
      </c>
      <c r="B49" t="s">
        <v>95</v>
      </c>
      <c r="C49" t="s">
        <v>37</v>
      </c>
      <c r="D49">
        <v>2</v>
      </c>
      <c r="E49" s="39">
        <v>92100</v>
      </c>
      <c r="H49" t="s">
        <v>170</v>
      </c>
      <c r="I49" t="s">
        <v>171</v>
      </c>
      <c r="J49">
        <v>4</v>
      </c>
      <c r="L49">
        <f t="shared" si="1"/>
        <v>4</v>
      </c>
      <c r="M49" s="39">
        <v>2000</v>
      </c>
      <c r="O49" t="s">
        <v>170</v>
      </c>
      <c r="P49" t="s">
        <v>171</v>
      </c>
      <c r="Q49">
        <v>1</v>
      </c>
      <c r="S49">
        <v>1</v>
      </c>
      <c r="T49" s="39">
        <v>2000</v>
      </c>
    </row>
    <row r="50" spans="1:20" x14ac:dyDescent="0.25">
      <c r="A50" t="s">
        <v>94</v>
      </c>
      <c r="B50" t="s">
        <v>95</v>
      </c>
      <c r="C50" t="s">
        <v>39</v>
      </c>
      <c r="D50">
        <v>11</v>
      </c>
      <c r="E50" s="39">
        <v>35926.1</v>
      </c>
      <c r="H50" t="s">
        <v>172</v>
      </c>
      <c r="I50" t="s">
        <v>173</v>
      </c>
      <c r="J50">
        <v>3</v>
      </c>
      <c r="L50">
        <f t="shared" si="1"/>
        <v>3</v>
      </c>
      <c r="M50" s="39">
        <v>6550</v>
      </c>
      <c r="O50" t="s">
        <v>172</v>
      </c>
      <c r="P50" t="s">
        <v>173</v>
      </c>
      <c r="Q50">
        <v>2</v>
      </c>
      <c r="S50">
        <v>2</v>
      </c>
      <c r="T50" s="39">
        <v>6550</v>
      </c>
    </row>
    <row r="51" spans="1:20" x14ac:dyDescent="0.25">
      <c r="A51" t="s">
        <v>94</v>
      </c>
      <c r="B51" t="s">
        <v>98</v>
      </c>
      <c r="C51" t="s">
        <v>37</v>
      </c>
      <c r="D51">
        <v>2</v>
      </c>
      <c r="E51" s="39">
        <v>330000</v>
      </c>
      <c r="H51" t="s">
        <v>174</v>
      </c>
      <c r="I51" t="s">
        <v>175</v>
      </c>
      <c r="J51">
        <v>4</v>
      </c>
      <c r="K51">
        <v>1</v>
      </c>
      <c r="L51">
        <f t="shared" si="1"/>
        <v>5</v>
      </c>
      <c r="M51" s="39">
        <v>31598.35</v>
      </c>
      <c r="O51" t="s">
        <v>174</v>
      </c>
      <c r="P51" t="s">
        <v>175</v>
      </c>
      <c r="Q51">
        <v>3</v>
      </c>
      <c r="R51">
        <v>1</v>
      </c>
      <c r="S51">
        <v>4</v>
      </c>
      <c r="T51" s="39">
        <v>31598.35</v>
      </c>
    </row>
    <row r="52" spans="1:20" x14ac:dyDescent="0.25">
      <c r="A52" t="s">
        <v>94</v>
      </c>
      <c r="B52" t="s">
        <v>98</v>
      </c>
      <c r="C52" t="s">
        <v>39</v>
      </c>
      <c r="D52">
        <v>9</v>
      </c>
      <c r="E52" s="39">
        <v>30281.65</v>
      </c>
      <c r="H52" t="s">
        <v>176</v>
      </c>
      <c r="I52" t="s">
        <v>177</v>
      </c>
      <c r="K52">
        <v>2</v>
      </c>
      <c r="L52">
        <f t="shared" si="1"/>
        <v>2</v>
      </c>
      <c r="M52" s="39">
        <v>3090</v>
      </c>
      <c r="O52" t="s">
        <v>176</v>
      </c>
      <c r="P52" t="s">
        <v>177</v>
      </c>
      <c r="R52">
        <v>1</v>
      </c>
      <c r="S52">
        <v>1</v>
      </c>
      <c r="T52" s="39">
        <v>3090</v>
      </c>
    </row>
    <row r="53" spans="1:20" x14ac:dyDescent="0.25">
      <c r="A53" t="s">
        <v>94</v>
      </c>
      <c r="B53" t="s">
        <v>101</v>
      </c>
      <c r="C53" t="s">
        <v>38</v>
      </c>
      <c r="D53">
        <v>1</v>
      </c>
      <c r="E53" s="39">
        <v>600</v>
      </c>
      <c r="H53" t="s">
        <v>178</v>
      </c>
      <c r="I53" t="s">
        <v>179</v>
      </c>
      <c r="J53">
        <v>7</v>
      </c>
      <c r="L53">
        <f t="shared" si="1"/>
        <v>7</v>
      </c>
      <c r="M53" s="39">
        <v>87430.09</v>
      </c>
      <c r="O53" t="s">
        <v>178</v>
      </c>
      <c r="P53" t="s">
        <v>179</v>
      </c>
      <c r="Q53">
        <v>1</v>
      </c>
      <c r="S53">
        <v>1</v>
      </c>
      <c r="T53" s="39">
        <v>87430.09</v>
      </c>
    </row>
    <row r="54" spans="1:20" x14ac:dyDescent="0.25">
      <c r="A54" t="s">
        <v>94</v>
      </c>
      <c r="B54" t="s">
        <v>101</v>
      </c>
      <c r="C54" t="s">
        <v>39</v>
      </c>
      <c r="D54">
        <v>21</v>
      </c>
      <c r="E54" s="39">
        <v>61942.38</v>
      </c>
      <c r="H54" t="s">
        <v>180</v>
      </c>
      <c r="I54" t="s">
        <v>181</v>
      </c>
      <c r="J54">
        <v>1</v>
      </c>
      <c r="L54">
        <f t="shared" si="1"/>
        <v>1</v>
      </c>
      <c r="M54" s="39">
        <v>2330.1999999999998</v>
      </c>
      <c r="O54" t="s">
        <v>180</v>
      </c>
      <c r="P54" t="s">
        <v>181</v>
      </c>
      <c r="Q54">
        <v>1</v>
      </c>
      <c r="S54">
        <v>1</v>
      </c>
      <c r="T54" s="39">
        <v>2330.1999999999998</v>
      </c>
    </row>
    <row r="55" spans="1:20" x14ac:dyDescent="0.25">
      <c r="A55" t="s">
        <v>104</v>
      </c>
      <c r="B55" t="s">
        <v>105</v>
      </c>
      <c r="C55" t="s">
        <v>37</v>
      </c>
      <c r="D55">
        <v>2</v>
      </c>
      <c r="E55" s="39">
        <v>46600</v>
      </c>
      <c r="H55" t="s">
        <v>182</v>
      </c>
      <c r="I55" t="s">
        <v>183</v>
      </c>
      <c r="J55">
        <v>2</v>
      </c>
      <c r="L55">
        <f t="shared" si="1"/>
        <v>2</v>
      </c>
      <c r="M55" s="39">
        <v>5400</v>
      </c>
      <c r="O55" t="s">
        <v>182</v>
      </c>
      <c r="P55" t="s">
        <v>183</v>
      </c>
      <c r="Q55">
        <v>1</v>
      </c>
      <c r="S55">
        <v>1</v>
      </c>
      <c r="T55" s="39">
        <v>5400</v>
      </c>
    </row>
    <row r="56" spans="1:20" x14ac:dyDescent="0.25">
      <c r="A56" t="s">
        <v>104</v>
      </c>
      <c r="B56" t="s">
        <v>105</v>
      </c>
      <c r="C56" t="s">
        <v>39</v>
      </c>
      <c r="D56">
        <v>16</v>
      </c>
      <c r="E56" s="39">
        <v>74042</v>
      </c>
      <c r="H56" t="s">
        <v>184</v>
      </c>
      <c r="I56" t="s">
        <v>185</v>
      </c>
      <c r="J56">
        <v>1</v>
      </c>
      <c r="L56">
        <f t="shared" si="1"/>
        <v>1</v>
      </c>
      <c r="M56" s="39">
        <v>7000</v>
      </c>
      <c r="O56" t="s">
        <v>184</v>
      </c>
      <c r="P56" t="s">
        <v>185</v>
      </c>
      <c r="Q56">
        <v>1</v>
      </c>
      <c r="S56">
        <v>1</v>
      </c>
      <c r="T56" s="39">
        <v>7000</v>
      </c>
    </row>
    <row r="57" spans="1:20" x14ac:dyDescent="0.25">
      <c r="A57" t="s">
        <v>104</v>
      </c>
      <c r="B57" t="s">
        <v>108</v>
      </c>
      <c r="C57" t="s">
        <v>37</v>
      </c>
      <c r="D57">
        <v>19</v>
      </c>
      <c r="E57" s="39">
        <v>1035179</v>
      </c>
      <c r="H57" t="s">
        <v>186</v>
      </c>
      <c r="I57" t="s">
        <v>187</v>
      </c>
      <c r="J57">
        <v>4</v>
      </c>
      <c r="L57">
        <f t="shared" si="1"/>
        <v>4</v>
      </c>
      <c r="M57" s="39">
        <v>18300</v>
      </c>
      <c r="O57" t="s">
        <v>186</v>
      </c>
      <c r="P57" t="s">
        <v>187</v>
      </c>
      <c r="Q57">
        <v>2</v>
      </c>
      <c r="S57">
        <v>2</v>
      </c>
      <c r="T57" s="39">
        <v>18300</v>
      </c>
    </row>
    <row r="58" spans="1:20" x14ac:dyDescent="0.25">
      <c r="A58" t="s">
        <v>104</v>
      </c>
      <c r="B58" t="s">
        <v>108</v>
      </c>
      <c r="C58" t="s">
        <v>38</v>
      </c>
      <c r="D58">
        <v>4</v>
      </c>
      <c r="E58" s="39">
        <v>5304</v>
      </c>
      <c r="H58" t="s">
        <v>188</v>
      </c>
      <c r="I58" t="s">
        <v>189</v>
      </c>
      <c r="K58">
        <v>1</v>
      </c>
      <c r="L58">
        <f t="shared" si="1"/>
        <v>1</v>
      </c>
      <c r="M58" s="39">
        <v>264.45999999999998</v>
      </c>
      <c r="O58" t="s">
        <v>188</v>
      </c>
      <c r="P58" t="s">
        <v>189</v>
      </c>
      <c r="R58">
        <v>1</v>
      </c>
      <c r="S58">
        <v>1</v>
      </c>
      <c r="T58" s="39">
        <v>264.45999999999998</v>
      </c>
    </row>
    <row r="59" spans="1:20" x14ac:dyDescent="0.25">
      <c r="A59" t="s">
        <v>104</v>
      </c>
      <c r="B59" t="s">
        <v>108</v>
      </c>
      <c r="C59" t="s">
        <v>39</v>
      </c>
      <c r="D59">
        <v>95</v>
      </c>
      <c r="E59" s="39">
        <v>168472.4</v>
      </c>
      <c r="H59" t="s">
        <v>190</v>
      </c>
      <c r="I59" t="s">
        <v>191</v>
      </c>
      <c r="K59">
        <v>9</v>
      </c>
      <c r="L59">
        <f t="shared" si="1"/>
        <v>9</v>
      </c>
      <c r="M59" s="39">
        <v>6930</v>
      </c>
      <c r="O59" t="s">
        <v>190</v>
      </c>
      <c r="P59" t="s">
        <v>191</v>
      </c>
      <c r="R59">
        <v>2</v>
      </c>
      <c r="S59">
        <v>2</v>
      </c>
      <c r="T59" s="39">
        <v>6930</v>
      </c>
    </row>
    <row r="60" spans="1:20" x14ac:dyDescent="0.25">
      <c r="A60" t="s">
        <v>104</v>
      </c>
      <c r="B60" t="s">
        <v>111</v>
      </c>
      <c r="C60" t="s">
        <v>37</v>
      </c>
      <c r="D60">
        <v>47</v>
      </c>
      <c r="E60" s="39">
        <v>1791504.46</v>
      </c>
      <c r="H60" t="s">
        <v>192</v>
      </c>
      <c r="I60" t="s">
        <v>193</v>
      </c>
      <c r="J60">
        <v>2</v>
      </c>
      <c r="K60">
        <v>1</v>
      </c>
      <c r="L60">
        <f t="shared" si="1"/>
        <v>3</v>
      </c>
      <c r="M60" s="39">
        <v>12419.24</v>
      </c>
      <c r="O60" t="s">
        <v>192</v>
      </c>
      <c r="P60" t="s">
        <v>193</v>
      </c>
      <c r="Q60">
        <v>1</v>
      </c>
      <c r="R60">
        <v>1</v>
      </c>
      <c r="S60">
        <v>2</v>
      </c>
      <c r="T60" s="39">
        <v>12419.24</v>
      </c>
    </row>
    <row r="61" spans="1:20" x14ac:dyDescent="0.25">
      <c r="A61" t="s">
        <v>104</v>
      </c>
      <c r="B61" t="s">
        <v>111</v>
      </c>
      <c r="C61" t="s">
        <v>38</v>
      </c>
      <c r="D61">
        <v>5</v>
      </c>
      <c r="E61" s="39">
        <v>49700</v>
      </c>
      <c r="H61" t="s">
        <v>194</v>
      </c>
      <c r="I61" t="s">
        <v>195</v>
      </c>
      <c r="J61">
        <v>2</v>
      </c>
      <c r="L61">
        <f t="shared" si="1"/>
        <v>2</v>
      </c>
      <c r="M61" s="39">
        <v>1600</v>
      </c>
      <c r="O61" t="s">
        <v>194</v>
      </c>
      <c r="P61" t="s">
        <v>195</v>
      </c>
      <c r="Q61">
        <v>1</v>
      </c>
      <c r="S61">
        <v>1</v>
      </c>
      <c r="T61" s="39">
        <v>1600</v>
      </c>
    </row>
    <row r="62" spans="1:20" x14ac:dyDescent="0.25">
      <c r="A62" t="s">
        <v>104</v>
      </c>
      <c r="B62" t="s">
        <v>111</v>
      </c>
      <c r="C62" t="s">
        <v>39</v>
      </c>
      <c r="D62">
        <v>102</v>
      </c>
      <c r="E62" s="39">
        <v>391063.52</v>
      </c>
      <c r="H62" t="s">
        <v>196</v>
      </c>
      <c r="I62" t="s">
        <v>197</v>
      </c>
      <c r="J62">
        <v>2</v>
      </c>
      <c r="L62">
        <f t="shared" si="1"/>
        <v>2</v>
      </c>
      <c r="M62" s="39">
        <v>3500</v>
      </c>
      <c r="O62" t="s">
        <v>198</v>
      </c>
      <c r="P62" t="s">
        <v>199</v>
      </c>
      <c r="Q62">
        <v>1</v>
      </c>
      <c r="S62">
        <v>1</v>
      </c>
      <c r="T62" s="39">
        <v>3500</v>
      </c>
    </row>
    <row r="63" spans="1:20" x14ac:dyDescent="0.25">
      <c r="A63" t="s">
        <v>104</v>
      </c>
      <c r="B63" t="s">
        <v>117</v>
      </c>
      <c r="C63" t="s">
        <v>37</v>
      </c>
      <c r="D63">
        <v>3</v>
      </c>
      <c r="E63" s="39">
        <v>81250</v>
      </c>
      <c r="H63" t="s">
        <v>200</v>
      </c>
      <c r="I63" t="s">
        <v>201</v>
      </c>
      <c r="J63">
        <v>2</v>
      </c>
      <c r="L63">
        <f t="shared" si="1"/>
        <v>2</v>
      </c>
      <c r="M63" s="39">
        <v>26399</v>
      </c>
      <c r="O63" t="s">
        <v>200</v>
      </c>
      <c r="P63" t="s">
        <v>201</v>
      </c>
      <c r="Q63">
        <v>1</v>
      </c>
      <c r="S63">
        <v>1</v>
      </c>
      <c r="T63" s="39">
        <v>26399</v>
      </c>
    </row>
    <row r="64" spans="1:20" x14ac:dyDescent="0.25">
      <c r="A64" t="s">
        <v>104</v>
      </c>
      <c r="B64" t="s">
        <v>117</v>
      </c>
      <c r="C64" t="s">
        <v>39</v>
      </c>
      <c r="D64">
        <v>4</v>
      </c>
      <c r="E64" s="39">
        <v>26460</v>
      </c>
      <c r="H64" t="s">
        <v>202</v>
      </c>
      <c r="I64" t="s">
        <v>203</v>
      </c>
      <c r="J64">
        <v>1</v>
      </c>
      <c r="L64">
        <f t="shared" si="1"/>
        <v>1</v>
      </c>
      <c r="M64" s="39">
        <v>9000</v>
      </c>
      <c r="O64" t="s">
        <v>202</v>
      </c>
      <c r="P64" t="s">
        <v>203</v>
      </c>
      <c r="Q64">
        <v>1</v>
      </c>
      <c r="S64">
        <v>1</v>
      </c>
      <c r="T64" s="39">
        <v>9000</v>
      </c>
    </row>
    <row r="65" spans="1:20" x14ac:dyDescent="0.25">
      <c r="A65" t="s">
        <v>104</v>
      </c>
      <c r="B65" t="s">
        <v>114</v>
      </c>
      <c r="C65" t="s">
        <v>37</v>
      </c>
      <c r="D65">
        <v>10</v>
      </c>
      <c r="E65" s="39">
        <v>380029.16</v>
      </c>
      <c r="H65" t="s">
        <v>204</v>
      </c>
      <c r="I65" t="s">
        <v>205</v>
      </c>
      <c r="J65">
        <v>36</v>
      </c>
      <c r="L65">
        <f t="shared" si="1"/>
        <v>36</v>
      </c>
      <c r="M65" s="39">
        <v>462750</v>
      </c>
      <c r="O65" t="s">
        <v>204</v>
      </c>
      <c r="P65" t="s">
        <v>205</v>
      </c>
      <c r="Q65">
        <v>1</v>
      </c>
      <c r="S65">
        <v>1</v>
      </c>
      <c r="T65" s="39">
        <v>462750</v>
      </c>
    </row>
    <row r="66" spans="1:20" x14ac:dyDescent="0.25">
      <c r="A66" t="s">
        <v>104</v>
      </c>
      <c r="B66" t="s">
        <v>114</v>
      </c>
      <c r="C66" t="s">
        <v>39</v>
      </c>
      <c r="D66">
        <v>15</v>
      </c>
      <c r="E66" s="39">
        <v>90460.42</v>
      </c>
      <c r="H66" t="s">
        <v>206</v>
      </c>
      <c r="I66" t="s">
        <v>207</v>
      </c>
      <c r="J66">
        <v>1</v>
      </c>
      <c r="L66">
        <f t="shared" si="1"/>
        <v>1</v>
      </c>
      <c r="M66" s="39">
        <v>5270</v>
      </c>
      <c r="O66" t="s">
        <v>206</v>
      </c>
      <c r="P66" t="s">
        <v>207</v>
      </c>
      <c r="Q66">
        <v>1</v>
      </c>
      <c r="S66">
        <v>1</v>
      </c>
      <c r="T66" s="39">
        <v>5270</v>
      </c>
    </row>
    <row r="67" spans="1:20" x14ac:dyDescent="0.25">
      <c r="A67" t="s">
        <v>104</v>
      </c>
      <c r="B67" t="s">
        <v>122</v>
      </c>
      <c r="C67" t="s">
        <v>37</v>
      </c>
      <c r="D67">
        <v>2</v>
      </c>
      <c r="E67" s="39">
        <v>28500</v>
      </c>
      <c r="H67" t="s">
        <v>208</v>
      </c>
      <c r="I67" t="s">
        <v>209</v>
      </c>
      <c r="J67">
        <v>3</v>
      </c>
      <c r="L67">
        <f t="shared" si="1"/>
        <v>3</v>
      </c>
      <c r="M67" s="39">
        <v>24250</v>
      </c>
      <c r="O67" t="s">
        <v>208</v>
      </c>
      <c r="P67" t="s">
        <v>209</v>
      </c>
      <c r="Q67">
        <v>3</v>
      </c>
      <c r="S67">
        <v>3</v>
      </c>
      <c r="T67" s="39">
        <v>24250</v>
      </c>
    </row>
    <row r="68" spans="1:20" x14ac:dyDescent="0.25">
      <c r="A68" t="s">
        <v>104</v>
      </c>
      <c r="B68" t="s">
        <v>122</v>
      </c>
      <c r="C68" t="s">
        <v>39</v>
      </c>
      <c r="D68">
        <v>2</v>
      </c>
      <c r="E68" s="39">
        <v>11270</v>
      </c>
      <c r="H68" t="s">
        <v>210</v>
      </c>
      <c r="I68" t="s">
        <v>211</v>
      </c>
      <c r="J68">
        <v>1</v>
      </c>
      <c r="L68">
        <f t="shared" si="1"/>
        <v>1</v>
      </c>
      <c r="M68" s="39">
        <v>3000</v>
      </c>
      <c r="O68" t="s">
        <v>210</v>
      </c>
      <c r="P68" t="s">
        <v>211</v>
      </c>
      <c r="Q68">
        <v>1</v>
      </c>
      <c r="S68">
        <v>1</v>
      </c>
      <c r="T68" s="39">
        <v>3000</v>
      </c>
    </row>
    <row r="69" spans="1:20" x14ac:dyDescent="0.25">
      <c r="A69" t="s">
        <v>104</v>
      </c>
      <c r="B69" t="s">
        <v>125</v>
      </c>
      <c r="C69" t="s">
        <v>37</v>
      </c>
      <c r="D69">
        <v>2</v>
      </c>
      <c r="E69" s="39">
        <v>42397</v>
      </c>
      <c r="H69" t="s">
        <v>212</v>
      </c>
      <c r="I69" t="s">
        <v>213</v>
      </c>
      <c r="K69">
        <v>5</v>
      </c>
      <c r="L69">
        <f t="shared" si="1"/>
        <v>5</v>
      </c>
      <c r="M69" s="39">
        <v>46642.18</v>
      </c>
      <c r="O69" t="s">
        <v>212</v>
      </c>
      <c r="P69" t="s">
        <v>213</v>
      </c>
      <c r="R69">
        <v>2</v>
      </c>
      <c r="S69">
        <v>2</v>
      </c>
      <c r="T69" s="39">
        <v>46642.18</v>
      </c>
    </row>
    <row r="70" spans="1:20" x14ac:dyDescent="0.25">
      <c r="A70" t="s">
        <v>104</v>
      </c>
      <c r="B70" t="s">
        <v>125</v>
      </c>
      <c r="C70" t="s">
        <v>39</v>
      </c>
      <c r="D70">
        <v>7</v>
      </c>
      <c r="E70" s="39">
        <v>25758</v>
      </c>
      <c r="H70" t="s">
        <v>214</v>
      </c>
      <c r="I70" t="s">
        <v>215</v>
      </c>
      <c r="J70">
        <v>1</v>
      </c>
      <c r="L70">
        <f t="shared" si="1"/>
        <v>1</v>
      </c>
      <c r="M70" s="39">
        <v>12100</v>
      </c>
      <c r="O70" t="s">
        <v>214</v>
      </c>
      <c r="P70" t="s">
        <v>215</v>
      </c>
      <c r="Q70">
        <v>1</v>
      </c>
      <c r="S70">
        <v>1</v>
      </c>
      <c r="T70" s="39">
        <v>12100</v>
      </c>
    </row>
    <row r="71" spans="1:20" x14ac:dyDescent="0.25">
      <c r="A71" t="s">
        <v>104</v>
      </c>
      <c r="B71" t="s">
        <v>128</v>
      </c>
      <c r="C71" t="s">
        <v>37</v>
      </c>
      <c r="D71">
        <v>2</v>
      </c>
      <c r="E71" s="39">
        <v>13300</v>
      </c>
      <c r="H71" t="s">
        <v>216</v>
      </c>
      <c r="I71" t="s">
        <v>217</v>
      </c>
      <c r="K71">
        <v>2</v>
      </c>
      <c r="L71">
        <f t="shared" si="1"/>
        <v>2</v>
      </c>
      <c r="M71" s="39">
        <v>5000</v>
      </c>
      <c r="O71" t="s">
        <v>216</v>
      </c>
      <c r="P71" t="s">
        <v>217</v>
      </c>
      <c r="R71">
        <v>1</v>
      </c>
      <c r="S71">
        <v>1</v>
      </c>
      <c r="T71" s="39">
        <v>5000</v>
      </c>
    </row>
    <row r="72" spans="1:20" x14ac:dyDescent="0.25">
      <c r="A72" t="s">
        <v>104</v>
      </c>
      <c r="B72" t="s">
        <v>128</v>
      </c>
      <c r="C72" t="s">
        <v>39</v>
      </c>
      <c r="D72">
        <v>1</v>
      </c>
      <c r="E72" s="39">
        <v>600</v>
      </c>
      <c r="H72" t="s">
        <v>218</v>
      </c>
      <c r="I72" t="s">
        <v>219</v>
      </c>
      <c r="J72">
        <v>3</v>
      </c>
      <c r="L72">
        <f t="shared" si="1"/>
        <v>3</v>
      </c>
      <c r="M72" s="39">
        <v>127200</v>
      </c>
      <c r="O72" t="s">
        <v>218</v>
      </c>
      <c r="P72" t="s">
        <v>219</v>
      </c>
      <c r="Q72">
        <v>2</v>
      </c>
      <c r="S72">
        <v>2</v>
      </c>
      <c r="T72" s="39">
        <v>127200</v>
      </c>
    </row>
    <row r="73" spans="1:20" x14ac:dyDescent="0.25">
      <c r="A73" t="s">
        <v>104</v>
      </c>
      <c r="B73" t="s">
        <v>131</v>
      </c>
      <c r="C73" t="s">
        <v>39</v>
      </c>
      <c r="D73">
        <v>1</v>
      </c>
      <c r="E73" s="39">
        <v>3000</v>
      </c>
      <c r="H73" t="s">
        <v>220</v>
      </c>
      <c r="I73" t="s">
        <v>221</v>
      </c>
      <c r="J73">
        <v>3</v>
      </c>
      <c r="L73">
        <f t="shared" si="1"/>
        <v>3</v>
      </c>
      <c r="M73" s="39">
        <v>504</v>
      </c>
      <c r="O73" t="s">
        <v>220</v>
      </c>
      <c r="P73" t="s">
        <v>221</v>
      </c>
      <c r="Q73">
        <v>1</v>
      </c>
      <c r="S73">
        <v>1</v>
      </c>
      <c r="T73" s="39">
        <v>504</v>
      </c>
    </row>
    <row r="74" spans="1:20" x14ac:dyDescent="0.25">
      <c r="A74" s="40" t="s">
        <v>6</v>
      </c>
      <c r="B74" s="40"/>
      <c r="C74" s="40"/>
      <c r="D74" s="40">
        <f>SUM(D37:D73)</f>
        <v>657</v>
      </c>
      <c r="E74" s="41">
        <f>SUM(E37:E73)</f>
        <v>5485115.8399999999</v>
      </c>
      <c r="H74" t="s">
        <v>222</v>
      </c>
      <c r="I74" t="s">
        <v>223</v>
      </c>
      <c r="J74">
        <v>9</v>
      </c>
      <c r="L74">
        <f t="shared" si="1"/>
        <v>9</v>
      </c>
      <c r="M74" s="39">
        <v>270536.67</v>
      </c>
      <c r="O74" t="s">
        <v>222</v>
      </c>
      <c r="P74" t="s">
        <v>223</v>
      </c>
      <c r="Q74">
        <v>6</v>
      </c>
      <c r="S74">
        <v>6</v>
      </c>
      <c r="T74" s="39">
        <v>270536.67</v>
      </c>
    </row>
    <row r="75" spans="1:20" x14ac:dyDescent="0.25">
      <c r="H75" t="s">
        <v>224</v>
      </c>
      <c r="I75" t="s">
        <v>225</v>
      </c>
      <c r="J75">
        <v>4</v>
      </c>
      <c r="K75">
        <v>3</v>
      </c>
      <c r="L75">
        <f t="shared" si="1"/>
        <v>7</v>
      </c>
      <c r="M75" s="39">
        <v>68440</v>
      </c>
      <c r="O75" t="s">
        <v>224</v>
      </c>
      <c r="P75" t="s">
        <v>225</v>
      </c>
      <c r="Q75">
        <v>2</v>
      </c>
      <c r="R75">
        <v>2</v>
      </c>
      <c r="S75">
        <v>4</v>
      </c>
      <c r="T75" s="39">
        <v>68440</v>
      </c>
    </row>
    <row r="76" spans="1:20" x14ac:dyDescent="0.25">
      <c r="H76" t="s">
        <v>226</v>
      </c>
      <c r="I76" t="s">
        <v>226</v>
      </c>
      <c r="J76">
        <v>3</v>
      </c>
      <c r="K76">
        <v>1</v>
      </c>
      <c r="L76">
        <f t="shared" si="1"/>
        <v>4</v>
      </c>
      <c r="M76" s="39">
        <v>167310</v>
      </c>
      <c r="O76" t="s">
        <v>226</v>
      </c>
      <c r="P76" t="s">
        <v>226</v>
      </c>
      <c r="Q76">
        <v>1</v>
      </c>
      <c r="R76">
        <v>1</v>
      </c>
      <c r="S76">
        <v>2</v>
      </c>
      <c r="T76" s="39">
        <v>167310</v>
      </c>
    </row>
    <row r="77" spans="1:20" x14ac:dyDescent="0.25">
      <c r="H77" t="s">
        <v>227</v>
      </c>
      <c r="I77" t="s">
        <v>228</v>
      </c>
      <c r="J77">
        <v>15</v>
      </c>
      <c r="L77">
        <f t="shared" ref="L77:L93" si="2">SUM(J77:K77)</f>
        <v>15</v>
      </c>
      <c r="M77" s="39">
        <v>18583.88</v>
      </c>
      <c r="O77" t="s">
        <v>227</v>
      </c>
      <c r="P77" t="s">
        <v>228</v>
      </c>
      <c r="Q77">
        <v>3</v>
      </c>
      <c r="S77">
        <v>3</v>
      </c>
      <c r="T77" s="39">
        <v>18583.88</v>
      </c>
    </row>
    <row r="78" spans="1:20" x14ac:dyDescent="0.25">
      <c r="A78" s="46" t="s">
        <v>229</v>
      </c>
      <c r="H78" t="s">
        <v>230</v>
      </c>
      <c r="I78" t="s">
        <v>231</v>
      </c>
      <c r="J78">
        <v>1</v>
      </c>
      <c r="K78">
        <v>52</v>
      </c>
      <c r="L78">
        <f t="shared" si="2"/>
        <v>53</v>
      </c>
      <c r="M78" s="39">
        <v>43867</v>
      </c>
      <c r="O78" t="s">
        <v>230</v>
      </c>
      <c r="P78" t="s">
        <v>231</v>
      </c>
      <c r="Q78">
        <v>1</v>
      </c>
      <c r="R78">
        <v>4</v>
      </c>
      <c r="S78">
        <v>5</v>
      </c>
      <c r="T78" s="39">
        <v>43867</v>
      </c>
    </row>
    <row r="79" spans="1:20" x14ac:dyDescent="0.25">
      <c r="A79" t="s">
        <v>67</v>
      </c>
      <c r="B79" t="s">
        <v>68</v>
      </c>
      <c r="C79" s="38" t="s">
        <v>41</v>
      </c>
      <c r="D79" s="38" t="s">
        <v>42</v>
      </c>
      <c r="E79" s="38" t="s">
        <v>6</v>
      </c>
      <c r="F79" s="38" t="s">
        <v>69</v>
      </c>
      <c r="H79" t="s">
        <v>232</v>
      </c>
      <c r="I79" t="s">
        <v>233</v>
      </c>
      <c r="J79">
        <v>69</v>
      </c>
      <c r="L79">
        <f t="shared" si="2"/>
        <v>69</v>
      </c>
      <c r="M79" s="39">
        <v>19766.650000000001</v>
      </c>
      <c r="O79" t="s">
        <v>232</v>
      </c>
      <c r="P79" t="s">
        <v>233</v>
      </c>
      <c r="Q79">
        <v>1</v>
      </c>
      <c r="S79">
        <v>1</v>
      </c>
      <c r="T79" s="39">
        <v>19766.650000000001</v>
      </c>
    </row>
    <row r="80" spans="1:20" x14ac:dyDescent="0.25">
      <c r="A80" t="s">
        <v>72</v>
      </c>
      <c r="B80" t="s">
        <v>73</v>
      </c>
      <c r="C80">
        <v>5</v>
      </c>
      <c r="E80">
        <f>SUM(C80:D80)</f>
        <v>5</v>
      </c>
      <c r="F80" s="39">
        <v>70723</v>
      </c>
      <c r="H80" t="s">
        <v>234</v>
      </c>
      <c r="I80" t="s">
        <v>235</v>
      </c>
      <c r="K80">
        <v>1</v>
      </c>
      <c r="L80">
        <f t="shared" si="2"/>
        <v>1</v>
      </c>
      <c r="M80" s="39">
        <v>800</v>
      </c>
      <c r="O80" t="s">
        <v>234</v>
      </c>
      <c r="P80" t="s">
        <v>235</v>
      </c>
      <c r="R80">
        <v>1</v>
      </c>
      <c r="S80">
        <v>1</v>
      </c>
      <c r="T80" s="39">
        <v>800</v>
      </c>
    </row>
    <row r="81" spans="1:20" x14ac:dyDescent="0.25">
      <c r="A81" t="s">
        <v>72</v>
      </c>
      <c r="B81" t="s">
        <v>76</v>
      </c>
      <c r="C81">
        <v>3</v>
      </c>
      <c r="D81">
        <v>4</v>
      </c>
      <c r="E81">
        <f t="shared" ref="E81:E98" si="3">SUM(C81:D81)</f>
        <v>7</v>
      </c>
      <c r="F81" s="39">
        <v>65233.65</v>
      </c>
      <c r="H81" t="s">
        <v>236</v>
      </c>
      <c r="I81" t="s">
        <v>237</v>
      </c>
      <c r="J81">
        <v>2</v>
      </c>
      <c r="L81">
        <f t="shared" si="2"/>
        <v>2</v>
      </c>
      <c r="M81" s="39">
        <v>1470</v>
      </c>
      <c r="O81" t="s">
        <v>236</v>
      </c>
      <c r="P81" t="s">
        <v>237</v>
      </c>
      <c r="Q81">
        <v>1</v>
      </c>
      <c r="S81">
        <v>1</v>
      </c>
      <c r="T81" s="39">
        <v>1470</v>
      </c>
    </row>
    <row r="82" spans="1:20" x14ac:dyDescent="0.25">
      <c r="A82" t="s">
        <v>72</v>
      </c>
      <c r="B82" t="s">
        <v>79</v>
      </c>
      <c r="C82">
        <v>8</v>
      </c>
      <c r="D82">
        <v>8</v>
      </c>
      <c r="E82">
        <f t="shared" si="3"/>
        <v>16</v>
      </c>
      <c r="F82" s="39">
        <v>389206</v>
      </c>
      <c r="H82" t="s">
        <v>238</v>
      </c>
      <c r="I82" t="s">
        <v>239</v>
      </c>
      <c r="J82">
        <v>7</v>
      </c>
      <c r="K82">
        <v>2</v>
      </c>
      <c r="L82">
        <f t="shared" si="2"/>
        <v>9</v>
      </c>
      <c r="M82" s="39">
        <v>366440</v>
      </c>
      <c r="O82" t="s">
        <v>238</v>
      </c>
      <c r="P82" t="s">
        <v>239</v>
      </c>
      <c r="Q82">
        <v>3</v>
      </c>
      <c r="R82">
        <v>1</v>
      </c>
      <c r="S82">
        <v>4</v>
      </c>
      <c r="T82" s="39">
        <v>366440</v>
      </c>
    </row>
    <row r="83" spans="1:20" x14ac:dyDescent="0.25">
      <c r="A83" t="s">
        <v>72</v>
      </c>
      <c r="B83" t="s">
        <v>82</v>
      </c>
      <c r="C83">
        <v>4</v>
      </c>
      <c r="D83">
        <v>1</v>
      </c>
      <c r="E83">
        <f t="shared" si="3"/>
        <v>5</v>
      </c>
      <c r="F83" s="39">
        <v>40598.35</v>
      </c>
      <c r="H83" t="s">
        <v>240</v>
      </c>
      <c r="I83" t="s">
        <v>241</v>
      </c>
      <c r="J83">
        <v>5</v>
      </c>
      <c r="L83">
        <f t="shared" si="2"/>
        <v>5</v>
      </c>
      <c r="M83" s="39">
        <v>70075</v>
      </c>
      <c r="O83" t="s">
        <v>240</v>
      </c>
      <c r="P83" t="s">
        <v>241</v>
      </c>
      <c r="Q83">
        <v>3</v>
      </c>
      <c r="S83">
        <v>3</v>
      </c>
      <c r="T83" s="39">
        <v>70075</v>
      </c>
    </row>
    <row r="84" spans="1:20" x14ac:dyDescent="0.25">
      <c r="A84" t="s">
        <v>72</v>
      </c>
      <c r="B84" t="s">
        <v>85</v>
      </c>
      <c r="C84">
        <v>1</v>
      </c>
      <c r="E84">
        <f t="shared" si="3"/>
        <v>1</v>
      </c>
      <c r="F84" s="39">
        <v>3500</v>
      </c>
      <c r="H84" t="s">
        <v>242</v>
      </c>
      <c r="I84" t="s">
        <v>243</v>
      </c>
      <c r="J84">
        <v>1</v>
      </c>
      <c r="L84">
        <f t="shared" si="2"/>
        <v>1</v>
      </c>
      <c r="M84" s="39">
        <v>4132.2299999999996</v>
      </c>
      <c r="O84" t="s">
        <v>242</v>
      </c>
      <c r="P84" t="s">
        <v>243</v>
      </c>
      <c r="Q84">
        <v>1</v>
      </c>
      <c r="S84">
        <v>1</v>
      </c>
      <c r="T84" s="39">
        <v>4132.2299999999996</v>
      </c>
    </row>
    <row r="85" spans="1:20" x14ac:dyDescent="0.25">
      <c r="A85" t="s">
        <v>72</v>
      </c>
      <c r="B85" t="s">
        <v>88</v>
      </c>
      <c r="C85">
        <v>1</v>
      </c>
      <c r="D85">
        <v>2</v>
      </c>
      <c r="E85">
        <f t="shared" si="3"/>
        <v>3</v>
      </c>
      <c r="F85" s="39">
        <v>10354.459999999999</v>
      </c>
      <c r="H85" t="s">
        <v>244</v>
      </c>
      <c r="I85" t="s">
        <v>245</v>
      </c>
      <c r="J85">
        <v>1</v>
      </c>
      <c r="L85">
        <f t="shared" si="2"/>
        <v>1</v>
      </c>
      <c r="M85" s="39">
        <v>30000</v>
      </c>
      <c r="O85" t="s">
        <v>244</v>
      </c>
      <c r="P85" t="s">
        <v>245</v>
      </c>
      <c r="Q85">
        <v>1</v>
      </c>
      <c r="S85">
        <v>1</v>
      </c>
      <c r="T85" s="39">
        <v>30000</v>
      </c>
    </row>
    <row r="86" spans="1:20" x14ac:dyDescent="0.25">
      <c r="A86" t="s">
        <v>72</v>
      </c>
      <c r="B86" t="s">
        <v>91</v>
      </c>
      <c r="C86">
        <v>2</v>
      </c>
      <c r="E86">
        <f t="shared" si="3"/>
        <v>2</v>
      </c>
      <c r="F86" s="39">
        <v>89760.29</v>
      </c>
      <c r="H86" t="s">
        <v>246</v>
      </c>
      <c r="I86" t="s">
        <v>247</v>
      </c>
      <c r="J86">
        <v>2</v>
      </c>
      <c r="K86">
        <v>1</v>
      </c>
      <c r="L86">
        <f t="shared" si="2"/>
        <v>3</v>
      </c>
      <c r="M86" s="39">
        <v>94390</v>
      </c>
      <c r="O86" t="s">
        <v>246</v>
      </c>
      <c r="P86" t="s">
        <v>247</v>
      </c>
      <c r="Q86">
        <v>2</v>
      </c>
      <c r="R86">
        <v>1</v>
      </c>
      <c r="S86">
        <v>3</v>
      </c>
      <c r="T86" s="39">
        <v>94390</v>
      </c>
    </row>
    <row r="87" spans="1:20" x14ac:dyDescent="0.25">
      <c r="A87" t="s">
        <v>94</v>
      </c>
      <c r="B87" t="s">
        <v>95</v>
      </c>
      <c r="C87">
        <v>5</v>
      </c>
      <c r="D87">
        <v>1</v>
      </c>
      <c r="E87">
        <f t="shared" si="3"/>
        <v>6</v>
      </c>
      <c r="F87" s="39">
        <v>128026.1</v>
      </c>
      <c r="H87" t="s">
        <v>248</v>
      </c>
      <c r="I87" t="s">
        <v>249</v>
      </c>
      <c r="J87">
        <v>6</v>
      </c>
      <c r="L87">
        <f t="shared" si="2"/>
        <v>6</v>
      </c>
      <c r="M87" s="39">
        <v>261640</v>
      </c>
      <c r="O87" t="s">
        <v>248</v>
      </c>
      <c r="P87" t="s">
        <v>249</v>
      </c>
      <c r="Q87">
        <v>5</v>
      </c>
      <c r="S87">
        <v>5</v>
      </c>
      <c r="T87" s="39">
        <v>261640</v>
      </c>
    </row>
    <row r="88" spans="1:20" x14ac:dyDescent="0.25">
      <c r="A88" t="s">
        <v>94</v>
      </c>
      <c r="B88" t="s">
        <v>98</v>
      </c>
      <c r="C88">
        <v>5</v>
      </c>
      <c r="D88">
        <v>1</v>
      </c>
      <c r="E88">
        <f t="shared" si="3"/>
        <v>6</v>
      </c>
      <c r="F88" s="39">
        <v>360281.65</v>
      </c>
      <c r="H88" t="s">
        <v>250</v>
      </c>
      <c r="I88" t="s">
        <v>251</v>
      </c>
      <c r="J88">
        <v>1</v>
      </c>
      <c r="L88">
        <f t="shared" si="2"/>
        <v>1</v>
      </c>
      <c r="M88" s="39">
        <v>10000</v>
      </c>
      <c r="O88" t="s">
        <v>250</v>
      </c>
      <c r="P88" t="s">
        <v>251</v>
      </c>
      <c r="Q88">
        <v>1</v>
      </c>
      <c r="S88">
        <v>1</v>
      </c>
      <c r="T88" s="39">
        <v>10000</v>
      </c>
    </row>
    <row r="89" spans="1:20" x14ac:dyDescent="0.25">
      <c r="A89" t="s">
        <v>94</v>
      </c>
      <c r="B89" t="s">
        <v>101</v>
      </c>
      <c r="C89">
        <v>4</v>
      </c>
      <c r="D89">
        <v>2</v>
      </c>
      <c r="E89">
        <f t="shared" si="3"/>
        <v>6</v>
      </c>
      <c r="F89" s="39">
        <v>62542.38</v>
      </c>
      <c r="H89" t="s">
        <v>252</v>
      </c>
      <c r="I89" t="s">
        <v>253</v>
      </c>
      <c r="J89">
        <v>2</v>
      </c>
      <c r="L89">
        <f t="shared" si="2"/>
        <v>2</v>
      </c>
      <c r="M89" s="39">
        <v>50000</v>
      </c>
      <c r="O89" t="s">
        <v>252</v>
      </c>
      <c r="P89" t="s">
        <v>253</v>
      </c>
      <c r="Q89">
        <v>1</v>
      </c>
      <c r="S89">
        <v>1</v>
      </c>
      <c r="T89" s="39">
        <v>50000</v>
      </c>
    </row>
    <row r="90" spans="1:20" x14ac:dyDescent="0.25">
      <c r="A90" t="s">
        <v>104</v>
      </c>
      <c r="B90" t="s">
        <v>105</v>
      </c>
      <c r="C90">
        <v>2</v>
      </c>
      <c r="D90">
        <v>1</v>
      </c>
      <c r="E90">
        <f t="shared" si="3"/>
        <v>3</v>
      </c>
      <c r="F90" s="39">
        <v>120642</v>
      </c>
      <c r="H90" t="s">
        <v>254</v>
      </c>
      <c r="I90" t="s">
        <v>255</v>
      </c>
      <c r="K90">
        <v>1</v>
      </c>
      <c r="L90">
        <f t="shared" si="2"/>
        <v>1</v>
      </c>
      <c r="M90" s="39">
        <v>1650</v>
      </c>
      <c r="O90" t="s">
        <v>254</v>
      </c>
      <c r="P90" t="s">
        <v>255</v>
      </c>
      <c r="R90">
        <v>1</v>
      </c>
      <c r="S90">
        <v>1</v>
      </c>
      <c r="T90" s="39">
        <v>1650</v>
      </c>
    </row>
    <row r="91" spans="1:20" x14ac:dyDescent="0.25">
      <c r="A91" t="s">
        <v>104</v>
      </c>
      <c r="B91" t="s">
        <v>108</v>
      </c>
      <c r="C91">
        <v>25</v>
      </c>
      <c r="D91">
        <v>5</v>
      </c>
      <c r="E91">
        <f t="shared" si="3"/>
        <v>30</v>
      </c>
      <c r="F91" s="39">
        <v>1208955.3999999999</v>
      </c>
      <c r="H91" t="s">
        <v>256</v>
      </c>
      <c r="I91" t="s">
        <v>257</v>
      </c>
      <c r="K91">
        <v>1</v>
      </c>
      <c r="L91">
        <f t="shared" si="2"/>
        <v>1</v>
      </c>
      <c r="M91" s="39">
        <v>894</v>
      </c>
      <c r="O91" t="s">
        <v>256</v>
      </c>
      <c r="P91" t="s">
        <v>257</v>
      </c>
      <c r="R91">
        <v>1</v>
      </c>
      <c r="S91">
        <v>1</v>
      </c>
      <c r="T91" s="39">
        <v>894</v>
      </c>
    </row>
    <row r="92" spans="1:20" x14ac:dyDescent="0.25">
      <c r="A92" t="s">
        <v>104</v>
      </c>
      <c r="B92" t="s">
        <v>111</v>
      </c>
      <c r="C92">
        <v>31</v>
      </c>
      <c r="D92">
        <v>5</v>
      </c>
      <c r="E92">
        <f t="shared" si="3"/>
        <v>36</v>
      </c>
      <c r="F92" s="39">
        <v>2232267.98</v>
      </c>
      <c r="H92" t="s">
        <v>258</v>
      </c>
      <c r="I92" t="s">
        <v>259</v>
      </c>
      <c r="J92">
        <v>1</v>
      </c>
      <c r="L92">
        <f t="shared" si="2"/>
        <v>1</v>
      </c>
      <c r="M92" s="39">
        <v>20400</v>
      </c>
      <c r="O92" t="s">
        <v>258</v>
      </c>
      <c r="P92" t="s">
        <v>259</v>
      </c>
      <c r="Q92">
        <v>1</v>
      </c>
      <c r="S92">
        <v>1</v>
      </c>
      <c r="T92" s="39">
        <v>20400</v>
      </c>
    </row>
    <row r="93" spans="1:20" x14ac:dyDescent="0.25">
      <c r="A93" t="s">
        <v>104</v>
      </c>
      <c r="B93" t="s">
        <v>117</v>
      </c>
      <c r="C93">
        <v>3</v>
      </c>
      <c r="D93">
        <v>3</v>
      </c>
      <c r="E93">
        <f t="shared" si="3"/>
        <v>6</v>
      </c>
      <c r="F93" s="39">
        <v>107710</v>
      </c>
      <c r="H93" t="s">
        <v>260</v>
      </c>
      <c r="I93" t="s">
        <v>261</v>
      </c>
      <c r="J93">
        <v>1</v>
      </c>
      <c r="L93">
        <f t="shared" si="2"/>
        <v>1</v>
      </c>
      <c r="M93" s="39">
        <v>1581.65</v>
      </c>
      <c r="O93" t="s">
        <v>260</v>
      </c>
      <c r="P93" t="s">
        <v>261</v>
      </c>
      <c r="Q93">
        <v>1</v>
      </c>
      <c r="S93">
        <v>1</v>
      </c>
      <c r="T93" s="39">
        <v>1581.65</v>
      </c>
    </row>
    <row r="94" spans="1:20" x14ac:dyDescent="0.25">
      <c r="A94" t="s">
        <v>104</v>
      </c>
      <c r="B94" t="s">
        <v>114</v>
      </c>
      <c r="C94">
        <v>9</v>
      </c>
      <c r="D94">
        <v>3</v>
      </c>
      <c r="E94">
        <f t="shared" si="3"/>
        <v>12</v>
      </c>
      <c r="F94" s="39">
        <v>470489.58</v>
      </c>
      <c r="H94" s="40" t="s">
        <v>6</v>
      </c>
      <c r="I94" s="40"/>
      <c r="J94" s="40">
        <f>SUM(J12:J93)</f>
        <v>521</v>
      </c>
      <c r="K94" s="40">
        <f>SUM(K12:K93)</f>
        <v>136</v>
      </c>
      <c r="L94" s="40">
        <f>SUM(L12:L93)</f>
        <v>657</v>
      </c>
      <c r="M94" s="41">
        <f>SUM(M12:M93)</f>
        <v>5485115.8400000017</v>
      </c>
      <c r="O94" s="40" t="s">
        <v>6</v>
      </c>
      <c r="P94" s="40"/>
      <c r="Q94" s="40">
        <f>SUM(Q12:Q93)</f>
        <v>118</v>
      </c>
      <c r="R94" s="40">
        <f t="shared" ref="R94:S94" si="4">SUM(R12:R93)</f>
        <v>37</v>
      </c>
      <c r="S94" s="40">
        <f t="shared" si="4"/>
        <v>155</v>
      </c>
      <c r="T94" s="41">
        <f>SUM(T12:T93)</f>
        <v>5485115.8400000017</v>
      </c>
    </row>
    <row r="95" spans="1:20" x14ac:dyDescent="0.25">
      <c r="A95" t="s">
        <v>104</v>
      </c>
      <c r="B95" t="s">
        <v>122</v>
      </c>
      <c r="C95">
        <v>4</v>
      </c>
      <c r="E95">
        <f t="shared" si="3"/>
        <v>4</v>
      </c>
      <c r="F95" s="39">
        <v>39770</v>
      </c>
    </row>
    <row r="96" spans="1:20" x14ac:dyDescent="0.25">
      <c r="A96" t="s">
        <v>104</v>
      </c>
      <c r="B96" t="s">
        <v>125</v>
      </c>
      <c r="C96">
        <v>3</v>
      </c>
      <c r="D96">
        <v>1</v>
      </c>
      <c r="E96">
        <f t="shared" si="3"/>
        <v>4</v>
      </c>
      <c r="F96" s="39">
        <v>68155</v>
      </c>
    </row>
    <row r="97" spans="1:12" x14ac:dyDescent="0.25">
      <c r="A97" t="s">
        <v>104</v>
      </c>
      <c r="B97" t="s">
        <v>128</v>
      </c>
      <c r="C97">
        <v>2</v>
      </c>
      <c r="E97">
        <f t="shared" si="3"/>
        <v>2</v>
      </c>
      <c r="F97" s="39">
        <v>13900</v>
      </c>
    </row>
    <row r="98" spans="1:12" x14ac:dyDescent="0.25">
      <c r="A98" t="s">
        <v>104</v>
      </c>
      <c r="B98" t="s">
        <v>131</v>
      </c>
      <c r="C98">
        <v>1</v>
      </c>
      <c r="E98">
        <f t="shared" si="3"/>
        <v>1</v>
      </c>
      <c r="F98" s="39">
        <v>3000</v>
      </c>
    </row>
    <row r="99" spans="1:12" x14ac:dyDescent="0.25">
      <c r="A99" s="40" t="s">
        <v>6</v>
      </c>
      <c r="B99" s="40"/>
      <c r="C99" s="40">
        <f>SUM(C80:C98)</f>
        <v>118</v>
      </c>
      <c r="D99" s="40">
        <f t="shared" ref="D99:E99" si="5">SUM(D80:D98)</f>
        <v>37</v>
      </c>
      <c r="E99" s="40">
        <f t="shared" si="5"/>
        <v>155</v>
      </c>
      <c r="F99" s="41">
        <f>SUM(F80:F98)</f>
        <v>5485115.8399999999</v>
      </c>
      <c r="H99" s="46" t="s">
        <v>262</v>
      </c>
    </row>
    <row r="100" spans="1:12" x14ac:dyDescent="0.25">
      <c r="H100" t="s">
        <v>70</v>
      </c>
      <c r="I100" t="s">
        <v>71</v>
      </c>
      <c r="J100" t="s">
        <v>143</v>
      </c>
      <c r="K100" t="s">
        <v>35</v>
      </c>
      <c r="L100" t="s">
        <v>69</v>
      </c>
    </row>
    <row r="101" spans="1:12" x14ac:dyDescent="0.25">
      <c r="H101" t="s">
        <v>74</v>
      </c>
      <c r="I101" t="s">
        <v>75</v>
      </c>
      <c r="J101" t="s">
        <v>37</v>
      </c>
      <c r="K101">
        <v>1</v>
      </c>
      <c r="L101" s="39">
        <v>21500</v>
      </c>
    </row>
    <row r="102" spans="1:12" x14ac:dyDescent="0.25">
      <c r="H102" t="s">
        <v>74</v>
      </c>
      <c r="I102" t="s">
        <v>75</v>
      </c>
      <c r="J102" t="s">
        <v>39</v>
      </c>
      <c r="K102">
        <v>1</v>
      </c>
      <c r="L102" s="39">
        <v>250</v>
      </c>
    </row>
    <row r="103" spans="1:12" x14ac:dyDescent="0.25">
      <c r="H103" t="s">
        <v>77</v>
      </c>
      <c r="I103" t="s">
        <v>78</v>
      </c>
      <c r="J103" t="s">
        <v>39</v>
      </c>
      <c r="K103">
        <v>10</v>
      </c>
      <c r="L103" s="39">
        <v>30985</v>
      </c>
    </row>
    <row r="104" spans="1:12" x14ac:dyDescent="0.25">
      <c r="H104" t="s">
        <v>80</v>
      </c>
      <c r="I104" t="s">
        <v>81</v>
      </c>
      <c r="J104" t="s">
        <v>37</v>
      </c>
      <c r="K104">
        <v>3</v>
      </c>
      <c r="L104" s="39">
        <v>168240.9</v>
      </c>
    </row>
    <row r="105" spans="1:12" x14ac:dyDescent="0.25">
      <c r="H105" t="s">
        <v>80</v>
      </c>
      <c r="I105" t="s">
        <v>81</v>
      </c>
      <c r="J105" t="s">
        <v>38</v>
      </c>
      <c r="K105">
        <v>1</v>
      </c>
      <c r="L105" s="39">
        <v>3230</v>
      </c>
    </row>
    <row r="106" spans="1:12" x14ac:dyDescent="0.25">
      <c r="H106" t="s">
        <v>80</v>
      </c>
      <c r="I106" t="s">
        <v>81</v>
      </c>
      <c r="J106" t="s">
        <v>39</v>
      </c>
      <c r="K106">
        <v>2</v>
      </c>
      <c r="L106" s="39">
        <v>8250</v>
      </c>
    </row>
    <row r="107" spans="1:12" x14ac:dyDescent="0.25">
      <c r="H107" t="s">
        <v>83</v>
      </c>
      <c r="I107" t="s">
        <v>84</v>
      </c>
      <c r="J107" t="s">
        <v>37</v>
      </c>
      <c r="K107">
        <v>2</v>
      </c>
      <c r="L107" s="39">
        <v>30850</v>
      </c>
    </row>
    <row r="108" spans="1:12" x14ac:dyDescent="0.25">
      <c r="H108" t="s">
        <v>86</v>
      </c>
      <c r="I108" t="s">
        <v>87</v>
      </c>
      <c r="J108" t="s">
        <v>39</v>
      </c>
      <c r="K108">
        <v>2</v>
      </c>
      <c r="L108" s="39">
        <v>17241.099999999999</v>
      </c>
    </row>
    <row r="109" spans="1:12" x14ac:dyDescent="0.25">
      <c r="H109" t="s">
        <v>89</v>
      </c>
      <c r="I109" t="s">
        <v>90</v>
      </c>
      <c r="J109" t="s">
        <v>38</v>
      </c>
      <c r="K109">
        <v>1</v>
      </c>
      <c r="L109" s="39">
        <v>600</v>
      </c>
    </row>
    <row r="110" spans="1:12" x14ac:dyDescent="0.25">
      <c r="H110" t="s">
        <v>89</v>
      </c>
      <c r="I110" t="s">
        <v>90</v>
      </c>
      <c r="J110" t="s">
        <v>39</v>
      </c>
      <c r="K110">
        <v>3</v>
      </c>
      <c r="L110" s="39">
        <v>15309.5</v>
      </c>
    </row>
    <row r="111" spans="1:12" x14ac:dyDescent="0.25">
      <c r="H111" t="s">
        <v>92</v>
      </c>
      <c r="I111" t="s">
        <v>93</v>
      </c>
      <c r="J111" t="s">
        <v>39</v>
      </c>
      <c r="K111">
        <v>7</v>
      </c>
      <c r="L111" s="39">
        <v>39869.82</v>
      </c>
    </row>
    <row r="112" spans="1:12" x14ac:dyDescent="0.25">
      <c r="H112" t="s">
        <v>96</v>
      </c>
      <c r="I112" t="s">
        <v>97</v>
      </c>
      <c r="J112" t="s">
        <v>37</v>
      </c>
      <c r="K112">
        <v>2</v>
      </c>
      <c r="L112" s="39">
        <v>44196</v>
      </c>
    </row>
    <row r="113" spans="8:12" x14ac:dyDescent="0.25">
      <c r="H113" t="s">
        <v>96</v>
      </c>
      <c r="I113" t="s">
        <v>97</v>
      </c>
      <c r="J113" t="s">
        <v>39</v>
      </c>
      <c r="K113">
        <v>89</v>
      </c>
      <c r="L113" s="39">
        <v>203497.18</v>
      </c>
    </row>
    <row r="114" spans="8:12" x14ac:dyDescent="0.25">
      <c r="H114" t="s">
        <v>99</v>
      </c>
      <c r="I114" t="s">
        <v>100</v>
      </c>
      <c r="J114" t="s">
        <v>37</v>
      </c>
      <c r="K114">
        <v>2</v>
      </c>
      <c r="L114" s="39">
        <v>149333.56</v>
      </c>
    </row>
    <row r="115" spans="8:12" x14ac:dyDescent="0.25">
      <c r="H115" t="s">
        <v>99</v>
      </c>
      <c r="I115" t="s">
        <v>100</v>
      </c>
      <c r="J115" t="s">
        <v>39</v>
      </c>
      <c r="K115">
        <v>1</v>
      </c>
      <c r="L115" s="39">
        <v>3900</v>
      </c>
    </row>
    <row r="116" spans="8:12" x14ac:dyDescent="0.25">
      <c r="H116" t="s">
        <v>102</v>
      </c>
      <c r="I116" t="s">
        <v>103</v>
      </c>
      <c r="J116" t="s">
        <v>37</v>
      </c>
      <c r="K116">
        <v>1</v>
      </c>
      <c r="L116" s="39">
        <v>108000</v>
      </c>
    </row>
    <row r="117" spans="8:12" x14ac:dyDescent="0.25">
      <c r="H117" t="s">
        <v>102</v>
      </c>
      <c r="I117" t="s">
        <v>103</v>
      </c>
      <c r="J117" t="s">
        <v>39</v>
      </c>
      <c r="K117">
        <v>2</v>
      </c>
      <c r="L117" s="39">
        <v>970</v>
      </c>
    </row>
    <row r="118" spans="8:12" x14ac:dyDescent="0.25">
      <c r="H118" t="s">
        <v>106</v>
      </c>
      <c r="I118" t="s">
        <v>107</v>
      </c>
      <c r="J118" t="s">
        <v>37</v>
      </c>
      <c r="K118">
        <v>2</v>
      </c>
      <c r="L118" s="39">
        <v>46600</v>
      </c>
    </row>
    <row r="119" spans="8:12" x14ac:dyDescent="0.25">
      <c r="H119" t="s">
        <v>106</v>
      </c>
      <c r="I119" t="s">
        <v>107</v>
      </c>
      <c r="J119" t="s">
        <v>39</v>
      </c>
      <c r="K119">
        <v>22</v>
      </c>
      <c r="L119" s="39">
        <v>106323.78</v>
      </c>
    </row>
    <row r="120" spans="8:12" x14ac:dyDescent="0.25">
      <c r="H120" t="s">
        <v>109</v>
      </c>
      <c r="I120" t="s">
        <v>110</v>
      </c>
      <c r="J120" t="s">
        <v>37</v>
      </c>
      <c r="K120">
        <v>1</v>
      </c>
      <c r="L120" s="39">
        <v>18150</v>
      </c>
    </row>
    <row r="121" spans="8:12" x14ac:dyDescent="0.25">
      <c r="H121" t="s">
        <v>109</v>
      </c>
      <c r="I121" t="s">
        <v>110</v>
      </c>
      <c r="J121" t="s">
        <v>39</v>
      </c>
      <c r="K121">
        <v>1</v>
      </c>
      <c r="L121" s="39">
        <v>731</v>
      </c>
    </row>
    <row r="122" spans="8:12" x14ac:dyDescent="0.25">
      <c r="H122" t="s">
        <v>112</v>
      </c>
      <c r="I122" t="s">
        <v>113</v>
      </c>
      <c r="J122" t="s">
        <v>37</v>
      </c>
      <c r="K122">
        <v>2</v>
      </c>
      <c r="L122" s="39">
        <v>42397</v>
      </c>
    </row>
    <row r="123" spans="8:12" x14ac:dyDescent="0.25">
      <c r="H123" t="s">
        <v>112</v>
      </c>
      <c r="I123" t="s">
        <v>113</v>
      </c>
      <c r="J123" t="s">
        <v>39</v>
      </c>
      <c r="K123">
        <v>6</v>
      </c>
      <c r="L123" s="39">
        <v>24958</v>
      </c>
    </row>
    <row r="124" spans="8:12" x14ac:dyDescent="0.25">
      <c r="H124" t="s">
        <v>115</v>
      </c>
      <c r="I124" t="s">
        <v>116</v>
      </c>
      <c r="J124" t="s">
        <v>37</v>
      </c>
      <c r="K124">
        <v>1</v>
      </c>
      <c r="L124" s="39">
        <v>15000</v>
      </c>
    </row>
    <row r="125" spans="8:12" x14ac:dyDescent="0.25">
      <c r="H125" t="s">
        <v>115</v>
      </c>
      <c r="I125" t="s">
        <v>116</v>
      </c>
      <c r="J125" t="s">
        <v>39</v>
      </c>
      <c r="K125">
        <v>12</v>
      </c>
      <c r="L125" s="39">
        <v>110800</v>
      </c>
    </row>
    <row r="126" spans="8:12" x14ac:dyDescent="0.25">
      <c r="H126" t="s">
        <v>118</v>
      </c>
      <c r="I126" t="s">
        <v>119</v>
      </c>
      <c r="J126" t="s">
        <v>37</v>
      </c>
      <c r="K126">
        <v>1</v>
      </c>
      <c r="L126" s="39">
        <v>13500</v>
      </c>
    </row>
    <row r="127" spans="8:12" x14ac:dyDescent="0.25">
      <c r="H127" t="s">
        <v>120</v>
      </c>
      <c r="I127" t="s">
        <v>121</v>
      </c>
      <c r="J127" t="s">
        <v>39</v>
      </c>
      <c r="K127">
        <v>1</v>
      </c>
      <c r="L127" s="39">
        <v>1800</v>
      </c>
    </row>
    <row r="128" spans="8:12" x14ac:dyDescent="0.25">
      <c r="H128" t="s">
        <v>123</v>
      </c>
      <c r="I128" t="s">
        <v>124</v>
      </c>
      <c r="J128" t="s">
        <v>37</v>
      </c>
      <c r="K128">
        <v>1</v>
      </c>
      <c r="L128" s="39">
        <v>21000</v>
      </c>
    </row>
    <row r="129" spans="8:12" x14ac:dyDescent="0.25">
      <c r="H129" t="s">
        <v>123</v>
      </c>
      <c r="I129" t="s">
        <v>124</v>
      </c>
      <c r="J129" t="s">
        <v>39</v>
      </c>
      <c r="K129">
        <v>5</v>
      </c>
      <c r="L129" s="39">
        <v>8250</v>
      </c>
    </row>
    <row r="130" spans="8:12" x14ac:dyDescent="0.25">
      <c r="H130" t="s">
        <v>126</v>
      </c>
      <c r="I130" t="s">
        <v>127</v>
      </c>
      <c r="J130" t="s">
        <v>37</v>
      </c>
      <c r="K130">
        <v>15</v>
      </c>
      <c r="L130" s="39">
        <v>560030</v>
      </c>
    </row>
    <row r="131" spans="8:12" x14ac:dyDescent="0.25">
      <c r="H131" t="s">
        <v>126</v>
      </c>
      <c r="I131" t="s">
        <v>127</v>
      </c>
      <c r="J131" t="s">
        <v>39</v>
      </c>
      <c r="K131">
        <v>34</v>
      </c>
      <c r="L131" s="39">
        <v>122187.5</v>
      </c>
    </row>
    <row r="132" spans="8:12" x14ac:dyDescent="0.25">
      <c r="H132" t="s">
        <v>129</v>
      </c>
      <c r="I132" t="s">
        <v>130</v>
      </c>
      <c r="J132" t="s">
        <v>37</v>
      </c>
      <c r="K132">
        <v>3</v>
      </c>
      <c r="L132" s="39">
        <v>49400</v>
      </c>
    </row>
    <row r="133" spans="8:12" x14ac:dyDescent="0.25">
      <c r="H133" t="s">
        <v>129</v>
      </c>
      <c r="I133" t="s">
        <v>130</v>
      </c>
      <c r="J133" t="s">
        <v>38</v>
      </c>
      <c r="K133">
        <v>3</v>
      </c>
      <c r="L133" s="39">
        <v>46080</v>
      </c>
    </row>
    <row r="134" spans="8:12" x14ac:dyDescent="0.25">
      <c r="H134" t="s">
        <v>129</v>
      </c>
      <c r="I134" t="s">
        <v>130</v>
      </c>
      <c r="J134" t="s">
        <v>39</v>
      </c>
      <c r="K134">
        <v>1</v>
      </c>
      <c r="L134" s="39">
        <v>7100</v>
      </c>
    </row>
    <row r="135" spans="8:12" x14ac:dyDescent="0.25">
      <c r="H135" t="s">
        <v>132</v>
      </c>
      <c r="I135" t="s">
        <v>133</v>
      </c>
      <c r="J135" t="s">
        <v>37</v>
      </c>
      <c r="K135">
        <v>2</v>
      </c>
      <c r="L135" s="39">
        <v>80000</v>
      </c>
    </row>
    <row r="136" spans="8:12" x14ac:dyDescent="0.25">
      <c r="H136" t="s">
        <v>132</v>
      </c>
      <c r="I136" t="s">
        <v>133</v>
      </c>
      <c r="J136" t="s">
        <v>39</v>
      </c>
      <c r="K136">
        <v>1</v>
      </c>
      <c r="L136" s="39">
        <v>300</v>
      </c>
    </row>
    <row r="137" spans="8:12" x14ac:dyDescent="0.25">
      <c r="H137" t="s">
        <v>134</v>
      </c>
      <c r="I137" t="s">
        <v>135</v>
      </c>
      <c r="J137" t="s">
        <v>37</v>
      </c>
      <c r="K137">
        <v>1</v>
      </c>
      <c r="L137" s="39">
        <v>85000</v>
      </c>
    </row>
    <row r="138" spans="8:12" x14ac:dyDescent="0.25">
      <c r="H138" t="s">
        <v>136</v>
      </c>
      <c r="I138" t="s">
        <v>137</v>
      </c>
      <c r="J138" t="s">
        <v>39</v>
      </c>
      <c r="K138">
        <v>4</v>
      </c>
      <c r="L138" s="39">
        <v>1430</v>
      </c>
    </row>
    <row r="139" spans="8:12" x14ac:dyDescent="0.25">
      <c r="H139" t="s">
        <v>138</v>
      </c>
      <c r="I139" t="s">
        <v>139</v>
      </c>
      <c r="J139" t="s">
        <v>39</v>
      </c>
      <c r="K139">
        <v>11</v>
      </c>
      <c r="L139" s="39">
        <v>23062.77</v>
      </c>
    </row>
    <row r="140" spans="8:12" x14ac:dyDescent="0.25">
      <c r="H140" t="s">
        <v>141</v>
      </c>
      <c r="I140" t="s">
        <v>142</v>
      </c>
      <c r="J140" t="s">
        <v>39</v>
      </c>
      <c r="K140">
        <v>2</v>
      </c>
      <c r="L140" s="39">
        <v>1500</v>
      </c>
    </row>
    <row r="141" spans="8:12" x14ac:dyDescent="0.25">
      <c r="H141" t="s">
        <v>144</v>
      </c>
      <c r="I141" t="s">
        <v>145</v>
      </c>
      <c r="J141" t="s">
        <v>38</v>
      </c>
      <c r="K141">
        <v>1</v>
      </c>
      <c r="L141" s="39">
        <v>14998</v>
      </c>
    </row>
    <row r="142" spans="8:12" x14ac:dyDescent="0.25">
      <c r="H142" t="s">
        <v>144</v>
      </c>
      <c r="I142" t="s">
        <v>145</v>
      </c>
      <c r="J142" t="s">
        <v>39</v>
      </c>
      <c r="K142">
        <v>8</v>
      </c>
      <c r="L142" s="39">
        <v>6482.23</v>
      </c>
    </row>
    <row r="143" spans="8:12" x14ac:dyDescent="0.25">
      <c r="H143" t="s">
        <v>146</v>
      </c>
      <c r="I143" t="s">
        <v>147</v>
      </c>
      <c r="J143" t="s">
        <v>39</v>
      </c>
      <c r="K143">
        <v>67</v>
      </c>
      <c r="L143" s="39">
        <v>91085.5</v>
      </c>
    </row>
    <row r="144" spans="8:12" x14ac:dyDescent="0.25">
      <c r="H144" t="s">
        <v>148</v>
      </c>
      <c r="I144" t="s">
        <v>149</v>
      </c>
      <c r="J144" t="s">
        <v>37</v>
      </c>
      <c r="K144">
        <v>1</v>
      </c>
      <c r="L144" s="39">
        <v>23000</v>
      </c>
    </row>
    <row r="145" spans="8:12" x14ac:dyDescent="0.25">
      <c r="H145" t="s">
        <v>148</v>
      </c>
      <c r="I145" t="s">
        <v>149</v>
      </c>
      <c r="J145" t="s">
        <v>38</v>
      </c>
      <c r="K145">
        <v>1</v>
      </c>
      <c r="L145" s="39">
        <v>4800</v>
      </c>
    </row>
    <row r="146" spans="8:12" x14ac:dyDescent="0.25">
      <c r="H146" t="s">
        <v>148</v>
      </c>
      <c r="I146" t="s">
        <v>149</v>
      </c>
      <c r="J146" t="s">
        <v>39</v>
      </c>
      <c r="K146">
        <v>2</v>
      </c>
      <c r="L146" s="39">
        <v>10400</v>
      </c>
    </row>
    <row r="147" spans="8:12" x14ac:dyDescent="0.25">
      <c r="H147" t="s">
        <v>150</v>
      </c>
      <c r="I147" t="s">
        <v>151</v>
      </c>
      <c r="J147" t="s">
        <v>39</v>
      </c>
      <c r="K147">
        <v>1</v>
      </c>
      <c r="L147" s="39">
        <v>4200</v>
      </c>
    </row>
    <row r="148" spans="8:12" x14ac:dyDescent="0.25">
      <c r="H148" t="s">
        <v>152</v>
      </c>
      <c r="I148" t="s">
        <v>153</v>
      </c>
      <c r="J148" t="s">
        <v>37</v>
      </c>
      <c r="K148">
        <v>1</v>
      </c>
      <c r="L148" s="39">
        <v>26665.16</v>
      </c>
    </row>
    <row r="149" spans="8:12" x14ac:dyDescent="0.25">
      <c r="H149" t="s">
        <v>152</v>
      </c>
      <c r="I149" t="s">
        <v>153</v>
      </c>
      <c r="J149" t="s">
        <v>39</v>
      </c>
      <c r="K149">
        <v>2</v>
      </c>
      <c r="L149" s="39">
        <v>18157.240000000002</v>
      </c>
    </row>
    <row r="150" spans="8:12" x14ac:dyDescent="0.25">
      <c r="H150" t="s">
        <v>154</v>
      </c>
      <c r="I150" t="s">
        <v>155</v>
      </c>
      <c r="J150" t="s">
        <v>39</v>
      </c>
      <c r="K150">
        <v>1</v>
      </c>
      <c r="L150" s="39">
        <v>3000</v>
      </c>
    </row>
    <row r="151" spans="8:12" x14ac:dyDescent="0.25">
      <c r="H151" t="s">
        <v>156</v>
      </c>
      <c r="I151" t="s">
        <v>157</v>
      </c>
      <c r="J151" t="s">
        <v>39</v>
      </c>
      <c r="K151">
        <v>1</v>
      </c>
      <c r="L151" s="39">
        <v>1000</v>
      </c>
    </row>
    <row r="152" spans="8:12" x14ac:dyDescent="0.25">
      <c r="H152" t="s">
        <v>158</v>
      </c>
      <c r="I152" t="s">
        <v>159</v>
      </c>
      <c r="J152" t="s">
        <v>37</v>
      </c>
      <c r="K152">
        <v>6</v>
      </c>
      <c r="L152" s="39">
        <v>525000</v>
      </c>
    </row>
    <row r="153" spans="8:12" x14ac:dyDescent="0.25">
      <c r="H153" t="s">
        <v>160</v>
      </c>
      <c r="I153" t="s">
        <v>161</v>
      </c>
      <c r="J153" t="s">
        <v>37</v>
      </c>
      <c r="K153">
        <v>1</v>
      </c>
      <c r="L153" s="39">
        <v>20000</v>
      </c>
    </row>
    <row r="154" spans="8:12" x14ac:dyDescent="0.25">
      <c r="H154" t="s">
        <v>162</v>
      </c>
      <c r="I154" t="s">
        <v>163</v>
      </c>
      <c r="J154" t="s">
        <v>37</v>
      </c>
      <c r="K154">
        <v>1</v>
      </c>
      <c r="L154" s="39">
        <v>45100</v>
      </c>
    </row>
    <row r="155" spans="8:12" x14ac:dyDescent="0.25">
      <c r="H155" t="s">
        <v>164</v>
      </c>
      <c r="I155" t="s">
        <v>165</v>
      </c>
      <c r="J155" t="s">
        <v>37</v>
      </c>
      <c r="K155">
        <v>1</v>
      </c>
      <c r="L155" s="39">
        <v>18000</v>
      </c>
    </row>
    <row r="156" spans="8:12" x14ac:dyDescent="0.25">
      <c r="H156" t="s">
        <v>166</v>
      </c>
      <c r="I156" t="s">
        <v>167</v>
      </c>
      <c r="J156" t="s">
        <v>39</v>
      </c>
      <c r="K156">
        <v>2</v>
      </c>
      <c r="L156" s="39">
        <v>25000</v>
      </c>
    </row>
    <row r="157" spans="8:12" x14ac:dyDescent="0.25">
      <c r="H157" t="s">
        <v>168</v>
      </c>
      <c r="I157" t="s">
        <v>169</v>
      </c>
      <c r="J157" t="s">
        <v>37</v>
      </c>
      <c r="K157">
        <v>1</v>
      </c>
      <c r="L157" s="39">
        <v>3300</v>
      </c>
    </row>
    <row r="158" spans="8:12" x14ac:dyDescent="0.25">
      <c r="H158" t="s">
        <v>168</v>
      </c>
      <c r="I158" t="s">
        <v>169</v>
      </c>
      <c r="J158" t="s">
        <v>39</v>
      </c>
      <c r="K158">
        <v>1</v>
      </c>
      <c r="L158" s="39">
        <v>600</v>
      </c>
    </row>
    <row r="159" spans="8:12" x14ac:dyDescent="0.25">
      <c r="H159" t="s">
        <v>170</v>
      </c>
      <c r="I159" t="s">
        <v>171</v>
      </c>
      <c r="J159" t="s">
        <v>39</v>
      </c>
      <c r="K159">
        <v>4</v>
      </c>
      <c r="L159" s="39">
        <v>2000</v>
      </c>
    </row>
    <row r="160" spans="8:12" x14ac:dyDescent="0.25">
      <c r="H160" t="s">
        <v>172</v>
      </c>
      <c r="I160" t="s">
        <v>173</v>
      </c>
      <c r="J160" t="s">
        <v>39</v>
      </c>
      <c r="K160">
        <v>3</v>
      </c>
      <c r="L160" s="39">
        <v>6550</v>
      </c>
    </row>
    <row r="161" spans="8:12" x14ac:dyDescent="0.25">
      <c r="H161" t="s">
        <v>174</v>
      </c>
      <c r="I161" t="s">
        <v>175</v>
      </c>
      <c r="J161" t="s">
        <v>39</v>
      </c>
      <c r="K161">
        <v>5</v>
      </c>
      <c r="L161" s="39">
        <v>31598.35</v>
      </c>
    </row>
    <row r="162" spans="8:12" x14ac:dyDescent="0.25">
      <c r="H162" t="s">
        <v>176</v>
      </c>
      <c r="I162" t="s">
        <v>177</v>
      </c>
      <c r="J162" t="s">
        <v>39</v>
      </c>
      <c r="K162">
        <v>2</v>
      </c>
      <c r="L162" s="39">
        <v>3090</v>
      </c>
    </row>
    <row r="163" spans="8:12" x14ac:dyDescent="0.25">
      <c r="H163" t="s">
        <v>178</v>
      </c>
      <c r="I163" t="s">
        <v>179</v>
      </c>
      <c r="J163" t="s">
        <v>37</v>
      </c>
      <c r="K163">
        <v>3</v>
      </c>
      <c r="L163" s="39">
        <v>50244.12</v>
      </c>
    </row>
    <row r="164" spans="8:12" x14ac:dyDescent="0.25">
      <c r="H164" t="s">
        <v>178</v>
      </c>
      <c r="I164" t="s">
        <v>179</v>
      </c>
      <c r="J164" t="s">
        <v>39</v>
      </c>
      <c r="K164">
        <v>4</v>
      </c>
      <c r="L164" s="39">
        <v>37185.97</v>
      </c>
    </row>
    <row r="165" spans="8:12" x14ac:dyDescent="0.25">
      <c r="H165" t="s">
        <v>180</v>
      </c>
      <c r="I165" t="s">
        <v>181</v>
      </c>
      <c r="J165" t="s">
        <v>39</v>
      </c>
      <c r="K165">
        <v>1</v>
      </c>
      <c r="L165" s="39">
        <v>2330.1999999999998</v>
      </c>
    </row>
    <row r="166" spans="8:12" x14ac:dyDescent="0.25">
      <c r="H166" t="s">
        <v>182</v>
      </c>
      <c r="I166" t="s">
        <v>183</v>
      </c>
      <c r="J166" t="s">
        <v>39</v>
      </c>
      <c r="K166">
        <v>2</v>
      </c>
      <c r="L166" s="39">
        <v>5400</v>
      </c>
    </row>
    <row r="167" spans="8:12" x14ac:dyDescent="0.25">
      <c r="H167" t="s">
        <v>184</v>
      </c>
      <c r="I167" t="s">
        <v>185</v>
      </c>
      <c r="J167" t="s">
        <v>39</v>
      </c>
      <c r="K167">
        <v>1</v>
      </c>
      <c r="L167" s="39">
        <v>7000</v>
      </c>
    </row>
    <row r="168" spans="8:12" x14ac:dyDescent="0.25">
      <c r="H168" t="s">
        <v>186</v>
      </c>
      <c r="I168" t="s">
        <v>187</v>
      </c>
      <c r="J168" t="s">
        <v>39</v>
      </c>
      <c r="K168">
        <v>4</v>
      </c>
      <c r="L168" s="39">
        <v>18300</v>
      </c>
    </row>
    <row r="169" spans="8:12" x14ac:dyDescent="0.25">
      <c r="H169" t="s">
        <v>188</v>
      </c>
      <c r="I169" t="s">
        <v>189</v>
      </c>
      <c r="J169" t="s">
        <v>39</v>
      </c>
      <c r="K169">
        <v>1</v>
      </c>
      <c r="L169" s="39">
        <v>264.45999999999998</v>
      </c>
    </row>
    <row r="170" spans="8:12" x14ac:dyDescent="0.25">
      <c r="H170" t="s">
        <v>190</v>
      </c>
      <c r="I170" t="s">
        <v>191</v>
      </c>
      <c r="J170" t="s">
        <v>39</v>
      </c>
      <c r="K170">
        <v>9</v>
      </c>
      <c r="L170" s="39">
        <v>6930</v>
      </c>
    </row>
    <row r="171" spans="8:12" x14ac:dyDescent="0.25">
      <c r="H171" t="s">
        <v>192</v>
      </c>
      <c r="I171" t="s">
        <v>193</v>
      </c>
      <c r="J171" t="s">
        <v>39</v>
      </c>
      <c r="K171">
        <v>3</v>
      </c>
      <c r="L171" s="39">
        <v>12419.24</v>
      </c>
    </row>
    <row r="172" spans="8:12" x14ac:dyDescent="0.25">
      <c r="H172" t="s">
        <v>194</v>
      </c>
      <c r="I172" t="s">
        <v>195</v>
      </c>
      <c r="J172" t="s">
        <v>39</v>
      </c>
      <c r="K172">
        <v>2</v>
      </c>
      <c r="L172" s="39">
        <v>1600</v>
      </c>
    </row>
    <row r="173" spans="8:12" x14ac:dyDescent="0.25">
      <c r="H173" t="s">
        <v>196</v>
      </c>
      <c r="I173" t="s">
        <v>197</v>
      </c>
      <c r="J173" t="s">
        <v>39</v>
      </c>
      <c r="K173">
        <v>2</v>
      </c>
      <c r="L173" s="39">
        <v>3500</v>
      </c>
    </row>
    <row r="174" spans="8:12" x14ac:dyDescent="0.25">
      <c r="H174" t="s">
        <v>200</v>
      </c>
      <c r="I174" t="s">
        <v>201</v>
      </c>
      <c r="J174" t="s">
        <v>39</v>
      </c>
      <c r="K174">
        <v>2</v>
      </c>
      <c r="L174" s="39">
        <v>26399</v>
      </c>
    </row>
    <row r="175" spans="8:12" x14ac:dyDescent="0.25">
      <c r="H175" t="s">
        <v>202</v>
      </c>
      <c r="I175" t="s">
        <v>203</v>
      </c>
      <c r="J175" t="s">
        <v>39</v>
      </c>
      <c r="K175">
        <v>1</v>
      </c>
      <c r="L175" s="39">
        <v>9000</v>
      </c>
    </row>
    <row r="176" spans="8:12" x14ac:dyDescent="0.25">
      <c r="H176" t="s">
        <v>204</v>
      </c>
      <c r="I176" t="s">
        <v>205</v>
      </c>
      <c r="J176" t="s">
        <v>37</v>
      </c>
      <c r="K176">
        <v>14</v>
      </c>
      <c r="L176" s="39">
        <v>396500</v>
      </c>
    </row>
    <row r="177" spans="8:12" x14ac:dyDescent="0.25">
      <c r="H177" t="s">
        <v>204</v>
      </c>
      <c r="I177" t="s">
        <v>205</v>
      </c>
      <c r="J177" t="s">
        <v>39</v>
      </c>
      <c r="K177">
        <v>22</v>
      </c>
      <c r="L177" s="39">
        <v>66250</v>
      </c>
    </row>
    <row r="178" spans="8:12" x14ac:dyDescent="0.25">
      <c r="H178" t="s">
        <v>206</v>
      </c>
      <c r="I178" t="s">
        <v>207</v>
      </c>
      <c r="J178" t="s">
        <v>39</v>
      </c>
      <c r="K178">
        <v>1</v>
      </c>
      <c r="L178" s="39">
        <v>5270</v>
      </c>
    </row>
    <row r="179" spans="8:12" x14ac:dyDescent="0.25">
      <c r="H179" t="s">
        <v>208</v>
      </c>
      <c r="I179" t="s">
        <v>209</v>
      </c>
      <c r="J179" t="s">
        <v>39</v>
      </c>
      <c r="K179">
        <v>3</v>
      </c>
      <c r="L179" s="39">
        <v>24250</v>
      </c>
    </row>
    <row r="180" spans="8:12" x14ac:dyDescent="0.25">
      <c r="H180" t="s">
        <v>210</v>
      </c>
      <c r="I180" t="s">
        <v>211</v>
      </c>
      <c r="J180" t="s">
        <v>39</v>
      </c>
      <c r="K180">
        <v>1</v>
      </c>
      <c r="L180" s="39">
        <v>3000</v>
      </c>
    </row>
    <row r="181" spans="8:12" x14ac:dyDescent="0.25">
      <c r="H181" t="s">
        <v>212</v>
      </c>
      <c r="I181" t="s">
        <v>213</v>
      </c>
      <c r="J181" t="s">
        <v>37</v>
      </c>
      <c r="K181">
        <v>1</v>
      </c>
      <c r="L181" s="39">
        <v>25114</v>
      </c>
    </row>
    <row r="182" spans="8:12" x14ac:dyDescent="0.25">
      <c r="H182" t="s">
        <v>212</v>
      </c>
      <c r="I182" t="s">
        <v>213</v>
      </c>
      <c r="J182" t="s">
        <v>39</v>
      </c>
      <c r="K182">
        <v>4</v>
      </c>
      <c r="L182" s="39">
        <v>21528.18</v>
      </c>
    </row>
    <row r="183" spans="8:12" x14ac:dyDescent="0.25">
      <c r="H183" t="s">
        <v>214</v>
      </c>
      <c r="I183" t="s">
        <v>215</v>
      </c>
      <c r="J183" t="s">
        <v>37</v>
      </c>
      <c r="K183">
        <v>1</v>
      </c>
      <c r="L183" s="39">
        <v>12100</v>
      </c>
    </row>
    <row r="184" spans="8:12" x14ac:dyDescent="0.25">
      <c r="H184" t="s">
        <v>216</v>
      </c>
      <c r="I184" t="s">
        <v>217</v>
      </c>
      <c r="J184" t="s">
        <v>39</v>
      </c>
      <c r="K184">
        <v>2</v>
      </c>
      <c r="L184" s="39">
        <v>5000</v>
      </c>
    </row>
    <row r="185" spans="8:12" x14ac:dyDescent="0.25">
      <c r="H185" t="s">
        <v>218</v>
      </c>
      <c r="I185" t="s">
        <v>219</v>
      </c>
      <c r="J185" t="s">
        <v>37</v>
      </c>
      <c r="K185">
        <v>2</v>
      </c>
      <c r="L185" s="39">
        <v>120000</v>
      </c>
    </row>
    <row r="186" spans="8:12" x14ac:dyDescent="0.25">
      <c r="H186" t="s">
        <v>218</v>
      </c>
      <c r="I186" t="s">
        <v>219</v>
      </c>
      <c r="J186" t="s">
        <v>39</v>
      </c>
      <c r="K186">
        <v>1</v>
      </c>
      <c r="L186" s="39">
        <v>7200</v>
      </c>
    </row>
    <row r="187" spans="8:12" x14ac:dyDescent="0.25">
      <c r="H187" t="s">
        <v>220</v>
      </c>
      <c r="I187" t="s">
        <v>221</v>
      </c>
      <c r="J187" t="s">
        <v>38</v>
      </c>
      <c r="K187">
        <v>3</v>
      </c>
      <c r="L187" s="39">
        <v>504</v>
      </c>
    </row>
    <row r="188" spans="8:12" x14ac:dyDescent="0.25">
      <c r="H188" t="s">
        <v>222</v>
      </c>
      <c r="I188" t="s">
        <v>223</v>
      </c>
      <c r="J188" t="s">
        <v>37</v>
      </c>
      <c r="K188">
        <v>5</v>
      </c>
      <c r="L188" s="39">
        <v>257172</v>
      </c>
    </row>
    <row r="189" spans="8:12" x14ac:dyDescent="0.25">
      <c r="H189" t="s">
        <v>222</v>
      </c>
      <c r="I189" t="s">
        <v>223</v>
      </c>
      <c r="J189" t="s">
        <v>39</v>
      </c>
      <c r="K189">
        <v>4</v>
      </c>
      <c r="L189" s="39">
        <v>13364.67</v>
      </c>
    </row>
    <row r="190" spans="8:12" x14ac:dyDescent="0.25">
      <c r="H190" t="s">
        <v>224</v>
      </c>
      <c r="I190" t="s">
        <v>225</v>
      </c>
      <c r="J190" t="s">
        <v>37</v>
      </c>
      <c r="K190">
        <v>3</v>
      </c>
      <c r="L190" s="39">
        <v>58000</v>
      </c>
    </row>
    <row r="191" spans="8:12" x14ac:dyDescent="0.25">
      <c r="H191" t="s">
        <v>224</v>
      </c>
      <c r="I191" t="s">
        <v>225</v>
      </c>
      <c r="J191" t="s">
        <v>39</v>
      </c>
      <c r="K191">
        <v>4</v>
      </c>
      <c r="L191" s="39">
        <v>10440</v>
      </c>
    </row>
    <row r="192" spans="8:12" x14ac:dyDescent="0.25">
      <c r="H192" t="s">
        <v>226</v>
      </c>
      <c r="I192" t="s">
        <v>226</v>
      </c>
      <c r="J192" t="s">
        <v>37</v>
      </c>
      <c r="K192">
        <v>2</v>
      </c>
      <c r="L192" s="39">
        <v>142000</v>
      </c>
    </row>
    <row r="193" spans="8:12" x14ac:dyDescent="0.25">
      <c r="H193" t="s">
        <v>226</v>
      </c>
      <c r="I193" t="s">
        <v>226</v>
      </c>
      <c r="J193" t="s">
        <v>39</v>
      </c>
      <c r="K193">
        <v>2</v>
      </c>
      <c r="L193" s="39">
        <v>25310</v>
      </c>
    </row>
    <row r="194" spans="8:12" x14ac:dyDescent="0.25">
      <c r="H194" t="s">
        <v>227</v>
      </c>
      <c r="I194" t="s">
        <v>228</v>
      </c>
      <c r="J194" t="s">
        <v>39</v>
      </c>
      <c r="K194">
        <v>15</v>
      </c>
      <c r="L194" s="39">
        <v>18583.88</v>
      </c>
    </row>
    <row r="195" spans="8:12" x14ac:dyDescent="0.25">
      <c r="H195" t="s">
        <v>230</v>
      </c>
      <c r="I195" t="s">
        <v>231</v>
      </c>
      <c r="J195" t="s">
        <v>37</v>
      </c>
      <c r="K195">
        <v>1</v>
      </c>
      <c r="L195" s="39">
        <v>10000</v>
      </c>
    </row>
    <row r="196" spans="8:12" x14ac:dyDescent="0.25">
      <c r="H196" t="s">
        <v>230</v>
      </c>
      <c r="I196" t="s">
        <v>231</v>
      </c>
      <c r="J196" t="s">
        <v>39</v>
      </c>
      <c r="K196">
        <v>52</v>
      </c>
      <c r="L196" s="39">
        <v>33867</v>
      </c>
    </row>
    <row r="197" spans="8:12" x14ac:dyDescent="0.25">
      <c r="H197" t="s">
        <v>232</v>
      </c>
      <c r="I197" t="s">
        <v>233</v>
      </c>
      <c r="J197" t="s">
        <v>39</v>
      </c>
      <c r="K197">
        <v>69</v>
      </c>
      <c r="L197" s="39">
        <v>19766.650000000001</v>
      </c>
    </row>
    <row r="198" spans="8:12" x14ac:dyDescent="0.25">
      <c r="H198" t="s">
        <v>234</v>
      </c>
      <c r="I198" t="s">
        <v>235</v>
      </c>
      <c r="J198" t="s">
        <v>39</v>
      </c>
      <c r="K198">
        <v>1</v>
      </c>
      <c r="L198" s="39">
        <v>800</v>
      </c>
    </row>
    <row r="199" spans="8:12" x14ac:dyDescent="0.25">
      <c r="H199" t="s">
        <v>236</v>
      </c>
      <c r="I199" t="s">
        <v>237</v>
      </c>
      <c r="J199" t="s">
        <v>39</v>
      </c>
      <c r="K199">
        <v>2</v>
      </c>
      <c r="L199" s="39">
        <v>1470</v>
      </c>
    </row>
    <row r="200" spans="8:12" x14ac:dyDescent="0.25">
      <c r="H200" t="s">
        <v>238</v>
      </c>
      <c r="I200" t="s">
        <v>239</v>
      </c>
      <c r="J200" t="s">
        <v>37</v>
      </c>
      <c r="K200">
        <v>5</v>
      </c>
      <c r="L200" s="39">
        <v>347190</v>
      </c>
    </row>
    <row r="201" spans="8:12" x14ac:dyDescent="0.25">
      <c r="H201" t="s">
        <v>238</v>
      </c>
      <c r="I201" t="s">
        <v>239</v>
      </c>
      <c r="J201" t="s">
        <v>39</v>
      </c>
      <c r="K201">
        <v>4</v>
      </c>
      <c r="L201" s="39">
        <v>19250</v>
      </c>
    </row>
    <row r="202" spans="8:12" x14ac:dyDescent="0.25">
      <c r="H202" t="s">
        <v>240</v>
      </c>
      <c r="I202" t="s">
        <v>241</v>
      </c>
      <c r="J202" t="s">
        <v>37</v>
      </c>
      <c r="K202">
        <v>1</v>
      </c>
      <c r="L202" s="39">
        <v>50000</v>
      </c>
    </row>
    <row r="203" spans="8:12" x14ac:dyDescent="0.25">
      <c r="H203" t="s">
        <v>240</v>
      </c>
      <c r="I203" t="s">
        <v>241</v>
      </c>
      <c r="J203" t="s">
        <v>39</v>
      </c>
      <c r="K203">
        <v>4</v>
      </c>
      <c r="L203" s="39">
        <v>20075</v>
      </c>
    </row>
    <row r="204" spans="8:12" x14ac:dyDescent="0.25">
      <c r="H204" t="s">
        <v>242</v>
      </c>
      <c r="I204" t="s">
        <v>243</v>
      </c>
      <c r="J204" t="s">
        <v>39</v>
      </c>
      <c r="K204">
        <v>1</v>
      </c>
      <c r="L204" s="39">
        <v>4132.2299999999996</v>
      </c>
    </row>
    <row r="205" spans="8:12" x14ac:dyDescent="0.25">
      <c r="H205" t="s">
        <v>244</v>
      </c>
      <c r="I205" t="s">
        <v>245</v>
      </c>
      <c r="J205" t="s">
        <v>37</v>
      </c>
      <c r="K205">
        <v>1</v>
      </c>
      <c r="L205" s="39">
        <v>30000</v>
      </c>
    </row>
    <row r="206" spans="8:12" x14ac:dyDescent="0.25">
      <c r="H206" t="s">
        <v>246</v>
      </c>
      <c r="I206" t="s">
        <v>247</v>
      </c>
      <c r="J206" t="s">
        <v>37</v>
      </c>
      <c r="K206">
        <v>2</v>
      </c>
      <c r="L206" s="39">
        <v>94000</v>
      </c>
    </row>
    <row r="207" spans="8:12" x14ac:dyDescent="0.25">
      <c r="H207" t="s">
        <v>246</v>
      </c>
      <c r="I207" t="s">
        <v>247</v>
      </c>
      <c r="J207" t="s">
        <v>38</v>
      </c>
      <c r="K207">
        <v>1</v>
      </c>
      <c r="L207" s="39">
        <v>390</v>
      </c>
    </row>
    <row r="208" spans="8:12" x14ac:dyDescent="0.25">
      <c r="H208" t="s">
        <v>248</v>
      </c>
      <c r="I208" t="s">
        <v>249</v>
      </c>
      <c r="J208" t="s">
        <v>37</v>
      </c>
      <c r="K208">
        <v>3</v>
      </c>
      <c r="L208" s="39">
        <v>234817</v>
      </c>
    </row>
    <row r="209" spans="8:12" x14ac:dyDescent="0.25">
      <c r="H209" t="s">
        <v>248</v>
      </c>
      <c r="I209" t="s">
        <v>249</v>
      </c>
      <c r="J209" t="s">
        <v>39</v>
      </c>
      <c r="K209">
        <v>3</v>
      </c>
      <c r="L209" s="39">
        <v>26823</v>
      </c>
    </row>
    <row r="210" spans="8:12" x14ac:dyDescent="0.25">
      <c r="H210" t="s">
        <v>250</v>
      </c>
      <c r="I210" t="s">
        <v>251</v>
      </c>
      <c r="J210" t="s">
        <v>37</v>
      </c>
      <c r="K210">
        <v>1</v>
      </c>
      <c r="L210" s="39">
        <v>10000</v>
      </c>
    </row>
    <row r="211" spans="8:12" x14ac:dyDescent="0.25">
      <c r="H211" t="s">
        <v>252</v>
      </c>
      <c r="I211" t="s">
        <v>253</v>
      </c>
      <c r="J211" t="s">
        <v>37</v>
      </c>
      <c r="K211">
        <v>2</v>
      </c>
      <c r="L211" s="39">
        <v>50000</v>
      </c>
    </row>
    <row r="212" spans="8:12" x14ac:dyDescent="0.25">
      <c r="H212" t="s">
        <v>254</v>
      </c>
      <c r="I212" t="s">
        <v>255</v>
      </c>
      <c r="J212" t="s">
        <v>39</v>
      </c>
      <c r="K212">
        <v>1</v>
      </c>
      <c r="L212" s="39">
        <v>1650</v>
      </c>
    </row>
    <row r="213" spans="8:12" x14ac:dyDescent="0.25">
      <c r="H213" t="s">
        <v>256</v>
      </c>
      <c r="I213" t="s">
        <v>257</v>
      </c>
      <c r="J213" t="s">
        <v>39</v>
      </c>
      <c r="K213">
        <v>1</v>
      </c>
      <c r="L213" s="39">
        <v>894</v>
      </c>
    </row>
    <row r="214" spans="8:12" x14ac:dyDescent="0.25">
      <c r="H214" t="s">
        <v>258</v>
      </c>
      <c r="I214" t="s">
        <v>259</v>
      </c>
      <c r="J214" t="s">
        <v>37</v>
      </c>
      <c r="K214">
        <v>1</v>
      </c>
      <c r="L214" s="39">
        <v>20400</v>
      </c>
    </row>
    <row r="215" spans="8:12" x14ac:dyDescent="0.25">
      <c r="H215" t="s">
        <v>260</v>
      </c>
      <c r="I215" t="s">
        <v>261</v>
      </c>
      <c r="J215" t="s">
        <v>39</v>
      </c>
      <c r="K215">
        <v>1</v>
      </c>
      <c r="L215" s="39">
        <v>1581.65</v>
      </c>
    </row>
    <row r="216" spans="8:12" x14ac:dyDescent="0.25">
      <c r="H216" t="s">
        <v>6</v>
      </c>
      <c r="K216">
        <f>SUM(K101:K215)</f>
        <v>657</v>
      </c>
      <c r="L216" s="39">
        <f>SUM(L101:L215)</f>
        <v>5485115.8400000026</v>
      </c>
    </row>
  </sheetData>
  <mergeCells count="2">
    <mergeCell ref="P1:W1"/>
    <mergeCell ref="A7:W7"/>
  </mergeCells>
  <pageMargins left="0.7" right="0.7" top="0.75" bottom="0.75" header="0.3" footer="0.3"/>
  <pageSetup paperSize="9"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24F30-9C0B-4EF8-BE8A-79E855A790C7}">
  <dimension ref="A1:P46"/>
  <sheetViews>
    <sheetView workbookViewId="0">
      <selection activeCell="A4" sqref="A4"/>
    </sheetView>
  </sheetViews>
  <sheetFormatPr baseColWidth="10" defaultRowHeight="15" x14ac:dyDescent="0.25"/>
  <cols>
    <col min="1" max="1" width="30.140625" customWidth="1"/>
    <col min="2" max="2" width="29.85546875" customWidth="1"/>
    <col min="3" max="3" width="17.7109375" customWidth="1"/>
    <col min="4" max="4" width="14" customWidth="1"/>
    <col min="5" max="5" width="18" bestFit="1" customWidth="1"/>
    <col min="6" max="6" width="17.5703125" customWidth="1"/>
    <col min="8" max="8" width="30.140625" bestFit="1" customWidth="1"/>
    <col min="9" max="9" width="13" customWidth="1"/>
    <col min="12" max="12" width="17.85546875" customWidth="1"/>
    <col min="13" max="13" width="22.28515625" customWidth="1"/>
  </cols>
  <sheetData>
    <row r="1" spans="1:16" ht="49.5" customHeight="1" thickBot="1" x14ac:dyDescent="0.3">
      <c r="A1" s="49"/>
      <c r="B1" s="49"/>
      <c r="C1" s="1"/>
      <c r="D1" s="13"/>
      <c r="E1" s="49"/>
      <c r="F1" s="49"/>
      <c r="G1" s="15"/>
      <c r="H1" s="15"/>
      <c r="I1" s="107" t="s">
        <v>0</v>
      </c>
      <c r="J1" s="107"/>
      <c r="K1" s="107"/>
      <c r="L1" s="107"/>
      <c r="M1" s="107"/>
      <c r="P1" s="16"/>
    </row>
    <row r="2" spans="1:16" ht="15" customHeight="1" x14ac:dyDescent="0.25">
      <c r="C2" s="17"/>
      <c r="D2" s="18"/>
      <c r="G2" s="19"/>
      <c r="H2" s="20"/>
      <c r="I2" s="20"/>
      <c r="J2" s="20"/>
      <c r="K2" s="20"/>
      <c r="L2" s="21"/>
      <c r="M2" s="21"/>
      <c r="N2" s="21"/>
      <c r="O2" s="21"/>
      <c r="P2" s="16"/>
    </row>
    <row r="3" spans="1:16" ht="15" customHeight="1" x14ac:dyDescent="0.25">
      <c r="A3" t="s">
        <v>263</v>
      </c>
      <c r="C3" s="16"/>
      <c r="D3" s="16"/>
      <c r="E3" s="16"/>
      <c r="F3" s="16"/>
      <c r="G3" s="16"/>
      <c r="H3" s="16"/>
      <c r="I3" s="16"/>
      <c r="J3" s="20"/>
      <c r="K3" s="20"/>
      <c r="L3" s="21"/>
      <c r="M3" s="21"/>
      <c r="N3" s="21"/>
      <c r="O3" s="21"/>
      <c r="P3" s="16"/>
    </row>
    <row r="4" spans="1:16" s="50" customFormat="1" x14ac:dyDescent="0.25">
      <c r="A4" s="8" t="s">
        <v>308</v>
      </c>
    </row>
    <row r="7" spans="1:16" ht="23.25" x14ac:dyDescent="0.25">
      <c r="A7" s="137" t="s">
        <v>264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</row>
    <row r="8" spans="1:16" ht="1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6" ht="15" customHeight="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16" ht="15" customHeight="1" x14ac:dyDescent="0.25">
      <c r="A10" s="38" t="s">
        <v>265</v>
      </c>
      <c r="B10" s="38" t="s">
        <v>266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16" ht="15" customHeight="1" x14ac:dyDescent="0.25">
      <c r="A11" s="38">
        <f>I20</f>
        <v>7333</v>
      </c>
      <c r="B11" s="52">
        <f>J20/I20</f>
        <v>59.10363703421622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6" ht="15" customHeight="1" x14ac:dyDescent="0.25"/>
    <row r="13" spans="1:16" ht="15" customHeight="1" x14ac:dyDescent="0.25"/>
    <row r="14" spans="1:16" x14ac:dyDescent="0.25">
      <c r="A14" t="s">
        <v>267</v>
      </c>
      <c r="B14" t="s">
        <v>268</v>
      </c>
      <c r="C14" t="s">
        <v>36</v>
      </c>
      <c r="D14" t="s">
        <v>269</v>
      </c>
      <c r="E14" t="s">
        <v>270</v>
      </c>
      <c r="F14" t="s">
        <v>271</v>
      </c>
      <c r="H14" t="s">
        <v>272</v>
      </c>
      <c r="I14" t="s">
        <v>273</v>
      </c>
      <c r="J14" t="s">
        <v>36</v>
      </c>
      <c r="K14" t="s">
        <v>269</v>
      </c>
      <c r="L14" t="s">
        <v>270</v>
      </c>
      <c r="M14" t="s">
        <v>274</v>
      </c>
    </row>
    <row r="15" spans="1:16" x14ac:dyDescent="0.25">
      <c r="A15" t="s">
        <v>275</v>
      </c>
      <c r="B15">
        <v>112</v>
      </c>
      <c r="C15" s="39">
        <v>248530.81500000664</v>
      </c>
      <c r="D15" s="39">
        <v>0</v>
      </c>
      <c r="E15" s="39">
        <f>SUM(Tabla2[[#This Row],[Importe]:[IVE]])</f>
        <v>248530.81500000664</v>
      </c>
      <c r="F15" s="53">
        <f>Tabla2[[#This Row],[Nº usuarios/as]]/$B$20</f>
        <v>0.64367816091954022</v>
      </c>
      <c r="H15" t="s">
        <v>275</v>
      </c>
      <c r="I15">
        <v>7045</v>
      </c>
      <c r="J15" s="39">
        <v>248530.81500000664</v>
      </c>
      <c r="K15" s="39">
        <v>0</v>
      </c>
      <c r="L15" s="39">
        <f>SUM(Tabla3[[#This Row],[Importe]:[IVE]])</f>
        <v>248530.81500000664</v>
      </c>
      <c r="M15" s="53">
        <f>Tabla3[[#This Row],[Importe]]/$J$20</f>
        <v>0.57343520522233815</v>
      </c>
    </row>
    <row r="16" spans="1:16" x14ac:dyDescent="0.25">
      <c r="A16" t="s">
        <v>276</v>
      </c>
      <c r="B16">
        <v>8</v>
      </c>
      <c r="C16" s="39">
        <v>6912.9</v>
      </c>
      <c r="D16" s="39">
        <v>0</v>
      </c>
      <c r="E16" s="39">
        <f>SUM(Tabla2[[#This Row],[Importe]:[IVE]])</f>
        <v>6912.9</v>
      </c>
      <c r="F16" s="53">
        <f>Tabla2[[#This Row],[Nº usuarios/as]]/$B$20</f>
        <v>4.5977011494252873E-2</v>
      </c>
      <c r="H16" t="s">
        <v>276</v>
      </c>
      <c r="I16">
        <v>11</v>
      </c>
      <c r="J16" s="39">
        <v>6912.9</v>
      </c>
      <c r="K16" s="39">
        <v>0</v>
      </c>
      <c r="L16" s="39">
        <f>SUM(Tabla3[[#This Row],[Importe]:[IVE]])</f>
        <v>6912.9</v>
      </c>
      <c r="M16" s="53">
        <f>Tabla3[[#This Row],[Importe]]/$J$20</f>
        <v>1.5950135721324518E-2</v>
      </c>
    </row>
    <row r="17" spans="1:13" x14ac:dyDescent="0.25">
      <c r="A17" t="s">
        <v>277</v>
      </c>
      <c r="B17">
        <v>32</v>
      </c>
      <c r="C17" s="39">
        <v>102104.89256198352</v>
      </c>
      <c r="D17" s="39">
        <v>21377.347438016524</v>
      </c>
      <c r="E17" s="39">
        <f>SUM(Tabla2[[#This Row],[Importe]:[IVE]])</f>
        <v>123482.24000000005</v>
      </c>
      <c r="F17" s="53">
        <f>Tabla2[[#This Row],[Nº usuarios/as]]/$B$20</f>
        <v>0.18390804597701149</v>
      </c>
      <c r="H17" t="s">
        <v>277</v>
      </c>
      <c r="I17">
        <v>136</v>
      </c>
      <c r="J17" s="39">
        <v>102104.89256198352</v>
      </c>
      <c r="K17" s="39">
        <v>21377.347438016524</v>
      </c>
      <c r="L17" s="39">
        <f>SUM(Tabla3[[#This Row],[Importe]:[IVE]])</f>
        <v>123482.24000000005</v>
      </c>
      <c r="M17" s="53">
        <f>Tabla3[[#This Row],[Importe]]/$J$20</f>
        <v>0.23558664152163283</v>
      </c>
    </row>
    <row r="18" spans="1:13" x14ac:dyDescent="0.25">
      <c r="A18" t="s">
        <v>278</v>
      </c>
      <c r="B18">
        <v>10</v>
      </c>
      <c r="C18" s="39">
        <v>22038.9</v>
      </c>
      <c r="D18" s="39">
        <v>0</v>
      </c>
      <c r="E18" s="39">
        <f>SUM(Tabla2[[#This Row],[Importe]:[IVE]])</f>
        <v>22038.9</v>
      </c>
      <c r="F18" s="53">
        <f>Tabla2[[#This Row],[Nº usuarios/as]]/$B$20</f>
        <v>5.7471264367816091E-2</v>
      </c>
      <c r="H18" t="s">
        <v>278</v>
      </c>
      <c r="I18">
        <v>23</v>
      </c>
      <c r="J18" s="39">
        <v>22038.9</v>
      </c>
      <c r="K18" s="39">
        <v>0</v>
      </c>
      <c r="L18" s="39">
        <f>SUM(Tabla3[[#This Row],[Importe]:[IVE]])</f>
        <v>22038.9</v>
      </c>
      <c r="M18" s="53">
        <f>Tabla3[[#This Row],[Importe]]/$J$20</f>
        <v>5.0850358915751563E-2</v>
      </c>
    </row>
    <row r="19" spans="1:13" x14ac:dyDescent="0.25">
      <c r="A19" t="s">
        <v>279</v>
      </c>
      <c r="B19">
        <v>12</v>
      </c>
      <c r="C19" s="39">
        <v>53819.46280991735</v>
      </c>
      <c r="D19" s="39">
        <v>11302.087190082651</v>
      </c>
      <c r="E19" s="39">
        <f>SUM(Tabla2[[#This Row],[Importe]:[IVE]])</f>
        <v>65121.55</v>
      </c>
      <c r="F19" s="53">
        <f>Tabla2[[#This Row],[Nº usuarios/as]]/$B$20</f>
        <v>6.8965517241379309E-2</v>
      </c>
      <c r="H19" t="s">
        <v>279</v>
      </c>
      <c r="I19">
        <v>118</v>
      </c>
      <c r="J19" s="39">
        <v>53819.46280991735</v>
      </c>
      <c r="K19" s="39">
        <v>11302.087190082651</v>
      </c>
      <c r="L19" s="39">
        <f>SUM(Tabla3[[#This Row],[Importe]:[IVE]])</f>
        <v>65121.55</v>
      </c>
      <c r="M19" s="53">
        <f>Tabla3[[#This Row],[Importe]]/$J$20</f>
        <v>0.12417765861895286</v>
      </c>
    </row>
    <row r="20" spans="1:13" x14ac:dyDescent="0.25">
      <c r="A20" t="s">
        <v>6</v>
      </c>
      <c r="B20">
        <f>SUBTOTAL(109,B15:B19)</f>
        <v>174</v>
      </c>
      <c r="C20">
        <f>SUBTOTAL(109,C15:C19)</f>
        <v>433406.97037190752</v>
      </c>
      <c r="D20">
        <f>SUBTOTAL(109,D15:D19)</f>
        <v>32679.434628099174</v>
      </c>
      <c r="E20" s="39">
        <f>SUM(Tabla2[[#This Row],[Importe]:[IVE]])</f>
        <v>466086.40500000666</v>
      </c>
      <c r="F20" s="53">
        <f>Tabla2[[#This Row],[Nº usuarios/as]]/$B$20</f>
        <v>1</v>
      </c>
      <c r="H20" t="s">
        <v>6</v>
      </c>
      <c r="I20">
        <f>SUBTOTAL(109,I15:I19)</f>
        <v>7333</v>
      </c>
      <c r="J20" s="39">
        <f>SUBTOTAL(109,J15:J19)</f>
        <v>433406.97037190752</v>
      </c>
      <c r="K20" s="39">
        <f>SUBTOTAL(109,K15:K19)</f>
        <v>32679.434628099174</v>
      </c>
      <c r="L20" s="39">
        <f>SUM(Tabla3[[#This Row],[Importe]:[IVE]])</f>
        <v>466086.40500000666</v>
      </c>
      <c r="M20" s="53">
        <f>Tabla3[[#This Row],[Importe]]/$J$20</f>
        <v>1</v>
      </c>
    </row>
    <row r="24" spans="1:13" x14ac:dyDescent="0.25">
      <c r="A24" t="s">
        <v>280</v>
      </c>
      <c r="B24" t="s">
        <v>281</v>
      </c>
      <c r="C24" t="s">
        <v>36</v>
      </c>
      <c r="D24" t="s">
        <v>269</v>
      </c>
      <c r="E24" t="s">
        <v>270</v>
      </c>
    </row>
    <row r="25" spans="1:13" x14ac:dyDescent="0.25">
      <c r="A25" t="s">
        <v>53</v>
      </c>
      <c r="B25" t="s">
        <v>275</v>
      </c>
      <c r="C25" s="39">
        <v>248530.81500000664</v>
      </c>
      <c r="D25" s="39">
        <v>0</v>
      </c>
      <c r="E25" s="39">
        <f>SUM(Tabla4[[#This Row],[Importe]:[IVE]])</f>
        <v>248530.81500000664</v>
      </c>
    </row>
    <row r="26" spans="1:13" x14ac:dyDescent="0.25">
      <c r="A26" t="s">
        <v>53</v>
      </c>
      <c r="B26" t="s">
        <v>277</v>
      </c>
      <c r="C26" s="39">
        <v>92384.595041322376</v>
      </c>
      <c r="D26" s="39">
        <v>19336.084958677679</v>
      </c>
      <c r="E26" s="39">
        <f>SUM(Tabla4[[#This Row],[Importe]:[IVE]])</f>
        <v>111720.68000000005</v>
      </c>
    </row>
    <row r="27" spans="1:13" x14ac:dyDescent="0.25">
      <c r="A27" t="s">
        <v>53</v>
      </c>
      <c r="B27" t="s">
        <v>279</v>
      </c>
      <c r="C27" s="39">
        <v>12125.669421487602</v>
      </c>
      <c r="D27" s="39">
        <v>2546.3905785123966</v>
      </c>
      <c r="E27" s="39">
        <f>SUM(Tabla4[[#This Row],[Importe]:[IVE]])</f>
        <v>14672.06</v>
      </c>
    </row>
    <row r="28" spans="1:13" x14ac:dyDescent="0.25">
      <c r="A28" t="s">
        <v>54</v>
      </c>
      <c r="B28" t="s">
        <v>277</v>
      </c>
      <c r="C28" s="39">
        <v>9720.2975206611573</v>
      </c>
      <c r="D28" s="39">
        <v>2041.2624793388429</v>
      </c>
      <c r="E28" s="39">
        <f>SUM(Tabla4[[#This Row],[Importe]:[IVE]])</f>
        <v>11761.56</v>
      </c>
    </row>
    <row r="29" spans="1:13" x14ac:dyDescent="0.25">
      <c r="A29" t="s">
        <v>54</v>
      </c>
      <c r="B29" t="s">
        <v>279</v>
      </c>
      <c r="C29" s="39">
        <v>41693.793388429753</v>
      </c>
      <c r="D29" s="39">
        <v>8755.6966115702508</v>
      </c>
      <c r="E29" s="39">
        <f>SUM(Tabla4[[#This Row],[Importe]:[IVE]])</f>
        <v>50449.490000000005</v>
      </c>
    </row>
    <row r="30" spans="1:13" x14ac:dyDescent="0.25">
      <c r="A30" t="s">
        <v>282</v>
      </c>
      <c r="B30" t="s">
        <v>278</v>
      </c>
      <c r="C30" s="39">
        <v>4128</v>
      </c>
      <c r="D30" s="39">
        <v>0</v>
      </c>
      <c r="E30" s="39">
        <f>SUM(Tabla4[[#This Row],[Importe]:[IVE]])</f>
        <v>4128</v>
      </c>
    </row>
    <row r="31" spans="1:13" x14ac:dyDescent="0.25">
      <c r="A31" t="s">
        <v>55</v>
      </c>
      <c r="B31" t="s">
        <v>276</v>
      </c>
      <c r="C31" s="39">
        <v>6912.9</v>
      </c>
      <c r="D31" s="39">
        <v>0</v>
      </c>
      <c r="E31" s="39">
        <f>SUM(Tabla4[[#This Row],[Importe]:[IVE]])</f>
        <v>6912.9</v>
      </c>
    </row>
    <row r="32" spans="1:13" x14ac:dyDescent="0.25">
      <c r="A32" t="s">
        <v>55</v>
      </c>
      <c r="B32" t="s">
        <v>278</v>
      </c>
      <c r="C32" s="39">
        <v>17910.899999999998</v>
      </c>
      <c r="D32" s="39">
        <v>0</v>
      </c>
      <c r="E32" s="39">
        <f>SUM(Tabla4[[#This Row],[Importe]:[IVE]])</f>
        <v>17910.899999999998</v>
      </c>
    </row>
    <row r="33" spans="1:5" x14ac:dyDescent="0.25">
      <c r="A33" t="s">
        <v>6</v>
      </c>
      <c r="C33" s="39">
        <f>SUBTOTAL(109,C25:C32)</f>
        <v>433406.97037190752</v>
      </c>
      <c r="D33" s="39">
        <f>SUBTOTAL(109,D25:D32)</f>
        <v>32679.434628099167</v>
      </c>
      <c r="E33" s="39">
        <f>SUM(Tabla4[[#This Row],[Importe]:[IVE]])</f>
        <v>466086.40500000666</v>
      </c>
    </row>
    <row r="37" spans="1:5" x14ac:dyDescent="0.25">
      <c r="A37" t="s">
        <v>283</v>
      </c>
      <c r="B37" t="s">
        <v>281</v>
      </c>
      <c r="C37" t="s">
        <v>273</v>
      </c>
    </row>
    <row r="38" spans="1:5" x14ac:dyDescent="0.25">
      <c r="A38" t="s">
        <v>53</v>
      </c>
      <c r="B38" t="s">
        <v>275</v>
      </c>
      <c r="C38">
        <v>112</v>
      </c>
    </row>
    <row r="39" spans="1:5" x14ac:dyDescent="0.25">
      <c r="A39" t="s">
        <v>53</v>
      </c>
      <c r="B39" t="s">
        <v>277</v>
      </c>
      <c r="C39">
        <v>25</v>
      </c>
    </row>
    <row r="40" spans="1:5" x14ac:dyDescent="0.25">
      <c r="A40" t="s">
        <v>53</v>
      </c>
      <c r="B40" t="s">
        <v>279</v>
      </c>
      <c r="C40">
        <v>2</v>
      </c>
    </row>
    <row r="41" spans="1:5" x14ac:dyDescent="0.25">
      <c r="A41" t="s">
        <v>54</v>
      </c>
      <c r="B41" t="s">
        <v>277</v>
      </c>
      <c r="C41">
        <v>7</v>
      </c>
    </row>
    <row r="42" spans="1:5" x14ac:dyDescent="0.25">
      <c r="A42" t="s">
        <v>54</v>
      </c>
      <c r="B42" t="s">
        <v>279</v>
      </c>
      <c r="C42">
        <v>10</v>
      </c>
    </row>
    <row r="43" spans="1:5" x14ac:dyDescent="0.25">
      <c r="A43" t="s">
        <v>282</v>
      </c>
      <c r="B43" t="s">
        <v>278</v>
      </c>
      <c r="C43">
        <v>1</v>
      </c>
    </row>
    <row r="44" spans="1:5" x14ac:dyDescent="0.25">
      <c r="A44" t="s">
        <v>55</v>
      </c>
      <c r="B44" t="s">
        <v>276</v>
      </c>
      <c r="C44">
        <v>8</v>
      </c>
    </row>
    <row r="45" spans="1:5" x14ac:dyDescent="0.25">
      <c r="A45" t="s">
        <v>55</v>
      </c>
      <c r="B45" t="s">
        <v>278</v>
      </c>
      <c r="C45">
        <v>9</v>
      </c>
    </row>
    <row r="46" spans="1:5" x14ac:dyDescent="0.25">
      <c r="A46" t="s">
        <v>6</v>
      </c>
      <c r="C46">
        <f>SUBTOTAL(109,C38:C45)</f>
        <v>174</v>
      </c>
    </row>
  </sheetData>
  <mergeCells count="2">
    <mergeCell ref="I1:M1"/>
    <mergeCell ref="A7:M7"/>
  </mergeCells>
  <pageMargins left="0.7" right="0.7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8E0D-D0FD-469C-A121-D520AE14DB5E}">
  <dimension ref="A1:K32"/>
  <sheetViews>
    <sheetView workbookViewId="0">
      <selection activeCell="A4" sqref="A4"/>
    </sheetView>
  </sheetViews>
  <sheetFormatPr baseColWidth="10" defaultRowHeight="15" x14ac:dyDescent="0.25"/>
  <cols>
    <col min="1" max="1" width="28.42578125" customWidth="1"/>
    <col min="2" max="2" width="16" customWidth="1"/>
    <col min="3" max="3" width="13" customWidth="1"/>
    <col min="5" max="5" width="18.140625" customWidth="1"/>
    <col min="6" max="6" width="15" customWidth="1"/>
    <col min="9" max="9" width="15.5703125" customWidth="1"/>
    <col min="10" max="10" width="21.7109375" customWidth="1"/>
  </cols>
  <sheetData>
    <row r="1" spans="1:11" ht="50.25" customHeight="1" thickBot="1" x14ac:dyDescent="0.3">
      <c r="A1" s="49"/>
      <c r="B1" s="54"/>
      <c r="C1" s="55"/>
      <c r="D1" s="49"/>
      <c r="E1" s="49"/>
      <c r="F1" s="56"/>
      <c r="G1" s="56"/>
      <c r="H1" s="107" t="s">
        <v>0</v>
      </c>
      <c r="I1" s="107"/>
      <c r="J1" s="107"/>
      <c r="K1" s="57"/>
    </row>
    <row r="2" spans="1:11" ht="15" customHeight="1" x14ac:dyDescent="0.25">
      <c r="B2" s="58"/>
      <c r="C2" s="59"/>
      <c r="F2" s="60"/>
      <c r="G2" s="61"/>
      <c r="H2" s="61"/>
      <c r="I2" s="61"/>
      <c r="J2" s="61"/>
      <c r="K2" s="57"/>
    </row>
    <row r="3" spans="1:11" ht="15" customHeight="1" x14ac:dyDescent="0.25">
      <c r="A3" t="s">
        <v>263</v>
      </c>
      <c r="B3" s="57"/>
      <c r="C3" s="57"/>
      <c r="D3" s="57"/>
      <c r="E3" s="57"/>
      <c r="F3" s="57"/>
      <c r="G3" s="57"/>
      <c r="H3" s="57"/>
      <c r="I3" s="61"/>
      <c r="J3" s="61"/>
      <c r="K3" s="57"/>
    </row>
    <row r="4" spans="1:11" ht="15" customHeight="1" x14ac:dyDescent="0.25">
      <c r="A4" s="8" t="s">
        <v>308</v>
      </c>
      <c r="B4" s="57"/>
      <c r="C4" s="57"/>
      <c r="D4" s="57"/>
      <c r="E4" s="57"/>
      <c r="F4" s="57"/>
      <c r="G4" s="57"/>
      <c r="H4" s="57"/>
      <c r="I4" s="61"/>
      <c r="J4" s="61"/>
      <c r="K4" s="57"/>
    </row>
    <row r="5" spans="1:11" ht="15" customHeight="1" x14ac:dyDescent="0.25">
      <c r="A5" s="6"/>
      <c r="B5" s="57"/>
      <c r="C5" s="57"/>
      <c r="D5" s="57"/>
      <c r="E5" s="57"/>
      <c r="F5" s="57"/>
      <c r="G5" s="57"/>
      <c r="H5" s="57"/>
      <c r="I5" s="61"/>
      <c r="J5" s="61"/>
      <c r="K5" s="57"/>
    </row>
    <row r="6" spans="1:11" ht="15" customHeight="1" x14ac:dyDescent="0.25">
      <c r="A6" s="6"/>
      <c r="B6" s="57"/>
      <c r="C6" s="57"/>
      <c r="D6" s="57"/>
      <c r="E6" s="57"/>
      <c r="F6" s="57"/>
      <c r="G6" s="57"/>
      <c r="H6" s="57"/>
      <c r="I6" s="61"/>
      <c r="J6" s="61"/>
      <c r="K6" s="57"/>
    </row>
    <row r="7" spans="1:11" ht="25.5" customHeight="1" x14ac:dyDescent="0.25">
      <c r="A7" s="138" t="s">
        <v>284</v>
      </c>
      <c r="B7" s="138"/>
      <c r="C7" s="138"/>
      <c r="D7" s="138"/>
      <c r="E7" s="138"/>
      <c r="F7" s="138"/>
      <c r="G7" s="138"/>
      <c r="H7" s="138"/>
      <c r="I7" s="138"/>
      <c r="J7" s="138"/>
      <c r="K7" s="62"/>
    </row>
    <row r="11" spans="1:11" x14ac:dyDescent="0.25">
      <c r="A11" t="s">
        <v>267</v>
      </c>
      <c r="B11" t="s">
        <v>285</v>
      </c>
      <c r="C11" t="s">
        <v>36</v>
      </c>
      <c r="D11" t="s">
        <v>269</v>
      </c>
      <c r="E11" t="s">
        <v>286</v>
      </c>
      <c r="F11" t="s">
        <v>287</v>
      </c>
      <c r="I11" t="s">
        <v>265</v>
      </c>
      <c r="J11" t="s">
        <v>266</v>
      </c>
    </row>
    <row r="12" spans="1:11" x14ac:dyDescent="0.25">
      <c r="A12" t="s">
        <v>275</v>
      </c>
      <c r="B12">
        <v>62</v>
      </c>
      <c r="C12" s="39">
        <v>20772.105000000007</v>
      </c>
      <c r="D12" s="39">
        <v>0</v>
      </c>
      <c r="E12" s="39">
        <v>20772.105000000007</v>
      </c>
      <c r="F12" s="53">
        <f>Tabla215[[#This Row],[Total Facturación]]/E15</f>
        <v>0.88880229019898471</v>
      </c>
      <c r="I12">
        <f>C32</f>
        <v>1148</v>
      </c>
      <c r="J12" s="39">
        <f>C15/C32</f>
        <v>19.974110238431201</v>
      </c>
    </row>
    <row r="13" spans="1:11" x14ac:dyDescent="0.25">
      <c r="A13" t="s">
        <v>288</v>
      </c>
      <c r="B13">
        <v>7</v>
      </c>
      <c r="C13" s="39">
        <v>1897.6694214876038</v>
      </c>
      <c r="D13" s="39">
        <v>398.51057851239659</v>
      </c>
      <c r="E13" s="39">
        <v>2296.1800000000003</v>
      </c>
      <c r="F13" s="53">
        <f>Tabla215[[#This Row],[Total Facturación]]/E15</f>
        <v>9.8249553557961708E-2</v>
      </c>
    </row>
    <row r="14" spans="1:11" x14ac:dyDescent="0.25">
      <c r="A14" t="s">
        <v>289</v>
      </c>
      <c r="B14">
        <v>2</v>
      </c>
      <c r="C14" s="39">
        <v>260.50413223140498</v>
      </c>
      <c r="D14" s="39">
        <v>42.105867768595047</v>
      </c>
      <c r="E14" s="39">
        <v>302.61</v>
      </c>
      <c r="F14" s="53">
        <f>Tabla215[[#This Row],[Total Facturación]]/E15</f>
        <v>1.294815624305359E-2</v>
      </c>
    </row>
    <row r="15" spans="1:11" x14ac:dyDescent="0.25">
      <c r="A15" t="s">
        <v>6</v>
      </c>
      <c r="B15">
        <f>SUBTOTAL(109,B12:B14)</f>
        <v>71</v>
      </c>
      <c r="C15" s="39">
        <f>SUBTOTAL(109,C12:C14)</f>
        <v>22930.278553719018</v>
      </c>
      <c r="D15" s="39">
        <f>SUBTOTAL(109,D12:D14)</f>
        <v>440.61644628099162</v>
      </c>
      <c r="E15" s="39">
        <f>SUBTOTAL(109,E12:E14)</f>
        <v>23370.895000000008</v>
      </c>
      <c r="F15" s="53"/>
    </row>
    <row r="19" spans="1:5" x14ac:dyDescent="0.25">
      <c r="A19" t="s">
        <v>290</v>
      </c>
      <c r="B19" t="s">
        <v>291</v>
      </c>
      <c r="C19" t="s">
        <v>36</v>
      </c>
      <c r="D19" t="s">
        <v>269</v>
      </c>
      <c r="E19" t="s">
        <v>286</v>
      </c>
    </row>
    <row r="20" spans="1:5" x14ac:dyDescent="0.25">
      <c r="A20" t="s">
        <v>53</v>
      </c>
      <c r="B20" t="s">
        <v>292</v>
      </c>
      <c r="C20" s="39">
        <v>1672.6694214876038</v>
      </c>
      <c r="D20" s="39">
        <v>351.26057851239659</v>
      </c>
      <c r="E20" s="39">
        <v>2023.9300000000005</v>
      </c>
    </row>
    <row r="21" spans="1:5" x14ac:dyDescent="0.25">
      <c r="A21" t="s">
        <v>53</v>
      </c>
      <c r="B21" t="s">
        <v>293</v>
      </c>
      <c r="C21" s="39">
        <v>20832.105000000007</v>
      </c>
      <c r="D21" s="39">
        <v>0</v>
      </c>
      <c r="E21" s="39">
        <v>20832.105000000007</v>
      </c>
    </row>
    <row r="22" spans="1:5" x14ac:dyDescent="0.25">
      <c r="A22" t="s">
        <v>54</v>
      </c>
      <c r="B22" t="s">
        <v>292</v>
      </c>
      <c r="C22" s="39">
        <v>225</v>
      </c>
      <c r="D22" s="39">
        <v>47.25</v>
      </c>
      <c r="E22" s="39">
        <v>272.25</v>
      </c>
    </row>
    <row r="23" spans="1:5" x14ac:dyDescent="0.25">
      <c r="A23" t="s">
        <v>54</v>
      </c>
      <c r="B23" t="s">
        <v>293</v>
      </c>
      <c r="C23" s="39">
        <v>200.50413223140498</v>
      </c>
      <c r="D23" s="39">
        <v>42.105867768595047</v>
      </c>
      <c r="E23" s="39">
        <v>242.61</v>
      </c>
    </row>
    <row r="24" spans="1:5" x14ac:dyDescent="0.25">
      <c r="A24" t="s">
        <v>6</v>
      </c>
      <c r="C24" s="39">
        <f>SUBTOTAL(109,C20:C23)</f>
        <v>22930.278553719018</v>
      </c>
      <c r="D24" s="39">
        <f>SUBTOTAL(109,D20:D23)</f>
        <v>440.61644628099162</v>
      </c>
      <c r="E24" s="39">
        <f>SUBTOTAL(109,E20:E23)</f>
        <v>23370.895000000008</v>
      </c>
    </row>
    <row r="27" spans="1:5" x14ac:dyDescent="0.25">
      <c r="A27" t="s">
        <v>294</v>
      </c>
      <c r="B27" t="s">
        <v>291</v>
      </c>
      <c r="C27" t="s">
        <v>273</v>
      </c>
    </row>
    <row r="28" spans="1:5" x14ac:dyDescent="0.25">
      <c r="A28" t="s">
        <v>53</v>
      </c>
      <c r="B28" t="s">
        <v>292</v>
      </c>
      <c r="C28">
        <v>24</v>
      </c>
    </row>
    <row r="29" spans="1:5" x14ac:dyDescent="0.25">
      <c r="A29" t="s">
        <v>53</v>
      </c>
      <c r="B29" t="s">
        <v>293</v>
      </c>
      <c r="C29">
        <v>1122</v>
      </c>
    </row>
    <row r="30" spans="1:5" x14ac:dyDescent="0.25">
      <c r="A30" t="s">
        <v>54</v>
      </c>
      <c r="B30" t="s">
        <v>292</v>
      </c>
      <c r="C30">
        <v>1</v>
      </c>
    </row>
    <row r="31" spans="1:5" x14ac:dyDescent="0.25">
      <c r="A31" t="s">
        <v>54</v>
      </c>
      <c r="B31" t="s">
        <v>293</v>
      </c>
      <c r="C31">
        <v>1</v>
      </c>
    </row>
    <row r="32" spans="1:5" x14ac:dyDescent="0.25">
      <c r="A32" t="s">
        <v>6</v>
      </c>
      <c r="C32">
        <f>SUBTOTAL(109,C28:C31)</f>
        <v>1148</v>
      </c>
    </row>
  </sheetData>
  <mergeCells count="2">
    <mergeCell ref="H1:J1"/>
    <mergeCell ref="A7:J7"/>
  </mergeCells>
  <pageMargins left="0.7" right="0.7" top="0.75" bottom="0.75" header="0.3" footer="0.3"/>
  <ignoredErrors>
    <ignoredError sqref="F13:F14" calculatedColumn="1"/>
  </ignoredErrors>
  <drawing r:id="rId1"/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80056-219B-43B4-84AC-0792D58D468A}">
  <dimension ref="A1:K21"/>
  <sheetViews>
    <sheetView topLeftCell="A4" workbookViewId="0">
      <selection activeCell="E26" sqref="E26"/>
    </sheetView>
  </sheetViews>
  <sheetFormatPr baseColWidth="10" defaultRowHeight="15" x14ac:dyDescent="0.25"/>
  <cols>
    <col min="1" max="1" width="19.42578125" customWidth="1"/>
    <col min="2" max="2" width="18.85546875" customWidth="1"/>
    <col min="3" max="3" width="13" customWidth="1"/>
    <col min="5" max="6" width="17.85546875" customWidth="1"/>
    <col min="9" max="9" width="15.5703125" customWidth="1"/>
    <col min="10" max="10" width="21.7109375" customWidth="1"/>
  </cols>
  <sheetData>
    <row r="1" spans="1:11" ht="50.25" customHeight="1" thickBot="1" x14ac:dyDescent="0.3">
      <c r="A1" s="49"/>
      <c r="B1" s="54"/>
      <c r="C1" s="55"/>
      <c r="D1" s="49"/>
      <c r="E1" s="49"/>
      <c r="F1" s="56"/>
      <c r="G1" s="56"/>
      <c r="H1" s="107" t="s">
        <v>0</v>
      </c>
      <c r="I1" s="107"/>
      <c r="J1" s="107"/>
      <c r="K1" s="57"/>
    </row>
    <row r="2" spans="1:11" ht="15" customHeight="1" x14ac:dyDescent="0.25">
      <c r="B2" s="58"/>
      <c r="C2" s="59"/>
      <c r="F2" s="60"/>
      <c r="G2" s="61"/>
      <c r="H2" s="61"/>
      <c r="I2" s="61"/>
      <c r="J2" s="61"/>
      <c r="K2" s="57"/>
    </row>
    <row r="3" spans="1:11" ht="15" customHeight="1" x14ac:dyDescent="0.25">
      <c r="A3" t="s">
        <v>263</v>
      </c>
      <c r="B3" s="57"/>
      <c r="C3" s="57"/>
      <c r="D3" s="57"/>
      <c r="E3" s="57"/>
      <c r="F3" s="57"/>
      <c r="G3" s="57"/>
      <c r="H3" s="57"/>
      <c r="I3" s="61"/>
      <c r="J3" s="61"/>
      <c r="K3" s="57"/>
    </row>
    <row r="4" spans="1:11" ht="15" customHeight="1" x14ac:dyDescent="0.25">
      <c r="A4" s="8" t="s">
        <v>308</v>
      </c>
      <c r="B4" s="57"/>
      <c r="C4" s="57"/>
      <c r="D4" s="57"/>
      <c r="E4" s="57"/>
      <c r="F4" s="57"/>
      <c r="G4" s="57"/>
      <c r="H4" s="57"/>
      <c r="I4" s="61"/>
      <c r="J4" s="61"/>
      <c r="K4" s="57"/>
    </row>
    <row r="5" spans="1:11" ht="15" customHeight="1" x14ac:dyDescent="0.25">
      <c r="A5" s="6"/>
      <c r="B5" s="57"/>
      <c r="C5" s="57"/>
      <c r="D5" s="57"/>
      <c r="E5" s="57"/>
      <c r="F5" s="57"/>
      <c r="G5" s="57"/>
      <c r="H5" s="57"/>
      <c r="I5" s="61"/>
      <c r="J5" s="61"/>
      <c r="K5" s="57"/>
    </row>
    <row r="6" spans="1:11" ht="15" customHeight="1" x14ac:dyDescent="0.25">
      <c r="A6" s="6"/>
      <c r="B6" s="57"/>
      <c r="C6" s="57"/>
      <c r="D6" s="57"/>
      <c r="E6" s="57"/>
      <c r="F6" s="57"/>
      <c r="G6" s="57"/>
      <c r="H6" s="57"/>
      <c r="I6" s="61"/>
      <c r="J6" s="61"/>
      <c r="K6" s="57"/>
    </row>
    <row r="7" spans="1:11" ht="25.5" customHeight="1" x14ac:dyDescent="0.25">
      <c r="A7" s="139" t="s">
        <v>305</v>
      </c>
      <c r="B7" s="139"/>
      <c r="C7" s="139"/>
      <c r="D7" s="139"/>
      <c r="E7" s="139"/>
      <c r="F7" s="139"/>
      <c r="G7" s="139"/>
      <c r="H7" s="139"/>
      <c r="I7" s="139"/>
      <c r="J7" s="139"/>
      <c r="K7" s="62"/>
    </row>
    <row r="11" spans="1:11" x14ac:dyDescent="0.25">
      <c r="A11" s="11" t="s">
        <v>267</v>
      </c>
      <c r="B11" s="11" t="s">
        <v>306</v>
      </c>
      <c r="C11" s="11" t="s">
        <v>36</v>
      </c>
      <c r="D11" s="11" t="s">
        <v>269</v>
      </c>
      <c r="E11" s="11" t="s">
        <v>270</v>
      </c>
      <c r="F11" s="11" t="s">
        <v>287</v>
      </c>
      <c r="I11" s="11" t="s">
        <v>265</v>
      </c>
      <c r="J11" s="11" t="s">
        <v>266</v>
      </c>
    </row>
    <row r="12" spans="1:11" x14ac:dyDescent="0.25">
      <c r="A12" t="s">
        <v>275</v>
      </c>
      <c r="B12">
        <v>3</v>
      </c>
      <c r="C12" s="39">
        <v>558.5</v>
      </c>
      <c r="D12" s="39">
        <v>0</v>
      </c>
      <c r="E12" s="39">
        <f>SUM(C12:D12)</f>
        <v>558.5</v>
      </c>
      <c r="F12" s="53">
        <f>E12/E14</f>
        <v>4.1607006366579706E-2</v>
      </c>
      <c r="I12">
        <v>34</v>
      </c>
      <c r="J12" s="39">
        <f>C14/I12</f>
        <v>394.80058823529407</v>
      </c>
    </row>
    <row r="13" spans="1:11" x14ac:dyDescent="0.25">
      <c r="A13" t="s">
        <v>288</v>
      </c>
      <c r="B13">
        <v>3</v>
      </c>
      <c r="C13" s="39">
        <v>12864.72</v>
      </c>
      <c r="D13" s="39">
        <v>0</v>
      </c>
      <c r="E13" s="39">
        <f t="shared" ref="E13:E14" si="0">SUM(C13:D13)</f>
        <v>12864.72</v>
      </c>
      <c r="F13" s="53">
        <f>E13/E14</f>
        <v>0.95839299363342034</v>
      </c>
    </row>
    <row r="14" spans="1:11" x14ac:dyDescent="0.25">
      <c r="A14" t="s">
        <v>6</v>
      </c>
      <c r="B14">
        <v>6</v>
      </c>
      <c r="C14" s="39">
        <v>13423.22</v>
      </c>
      <c r="D14" s="39">
        <v>0</v>
      </c>
      <c r="E14" s="39">
        <f t="shared" si="0"/>
        <v>13423.22</v>
      </c>
      <c r="F14" s="53"/>
    </row>
    <row r="15" spans="1:11" x14ac:dyDescent="0.25">
      <c r="C15" s="39"/>
      <c r="D15" s="39"/>
      <c r="E15" s="39"/>
      <c r="F15" s="53"/>
    </row>
    <row r="18" spans="1:6" x14ac:dyDescent="0.25">
      <c r="A18" s="11" t="s">
        <v>307</v>
      </c>
      <c r="B18" s="11" t="s">
        <v>291</v>
      </c>
      <c r="C18" s="11" t="s">
        <v>273</v>
      </c>
      <c r="D18" s="11" t="s">
        <v>36</v>
      </c>
      <c r="E18" s="11" t="s">
        <v>269</v>
      </c>
      <c r="F18" s="11" t="s">
        <v>270</v>
      </c>
    </row>
    <row r="19" spans="1:6" x14ac:dyDescent="0.25">
      <c r="A19" t="s">
        <v>53</v>
      </c>
      <c r="B19" t="s">
        <v>275</v>
      </c>
      <c r="C19">
        <v>12</v>
      </c>
      <c r="D19" s="39">
        <v>558.5</v>
      </c>
      <c r="E19" s="39">
        <v>0</v>
      </c>
      <c r="F19" s="39">
        <f>SUM(Tabla326[[#This Row],[Importe]:[IVE]])</f>
        <v>558.5</v>
      </c>
    </row>
    <row r="20" spans="1:6" x14ac:dyDescent="0.25">
      <c r="A20" t="s">
        <v>53</v>
      </c>
      <c r="B20" t="s">
        <v>292</v>
      </c>
      <c r="C20">
        <v>22</v>
      </c>
      <c r="D20" s="39">
        <v>12864.72</v>
      </c>
      <c r="E20" s="39">
        <v>0</v>
      </c>
      <c r="F20" s="39">
        <f>SUM(Tabla326[[#This Row],[Importe]:[IVE]])</f>
        <v>12864.72</v>
      </c>
    </row>
    <row r="21" spans="1:6" x14ac:dyDescent="0.25">
      <c r="A21" t="s">
        <v>6</v>
      </c>
      <c r="C21">
        <f>SUBTOTAL(109,C19:C20)</f>
        <v>34</v>
      </c>
      <c r="D21" s="39">
        <f>SUBTOTAL(109,D19:D20)</f>
        <v>13423.22</v>
      </c>
      <c r="E21" s="39">
        <f>SUBTOTAL(109,E19:E20)</f>
        <v>0</v>
      </c>
      <c r="F21" s="39">
        <f>SUM(Tabla326[[#This Row],[Importe]:[IVE]])</f>
        <v>13423.22</v>
      </c>
    </row>
  </sheetData>
  <mergeCells count="2">
    <mergeCell ref="H1:J1"/>
    <mergeCell ref="A7:J7"/>
  </mergeCells>
  <pageMargins left="0.7" right="0.7" top="0.75" bottom="0.75" header="0.3" footer="0.3"/>
  <ignoredErrors>
    <ignoredError sqref="E12:E14" formulaRange="1"/>
  </ignoredErrors>
  <drawing r:id="rId1"/>
  <tableParts count="3"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F5FA6-D3AF-46AE-AF8F-20E228996E5C}">
  <dimension ref="A1:P49"/>
  <sheetViews>
    <sheetView workbookViewId="0">
      <selection activeCell="G27" sqref="G27"/>
    </sheetView>
  </sheetViews>
  <sheetFormatPr baseColWidth="10" defaultRowHeight="15" x14ac:dyDescent="0.25"/>
  <cols>
    <col min="1" max="1" width="30.28515625" customWidth="1"/>
    <col min="2" max="2" width="27.28515625" customWidth="1"/>
    <col min="3" max="3" width="25.42578125" customWidth="1"/>
    <col min="4" max="4" width="14.28515625" customWidth="1"/>
    <col min="5" max="5" width="17.85546875" customWidth="1"/>
    <col min="6" max="6" width="18.7109375" customWidth="1"/>
    <col min="8" max="8" width="30.140625" bestFit="1" customWidth="1"/>
    <col min="9" max="9" width="13" customWidth="1"/>
    <col min="12" max="12" width="17.85546875" customWidth="1"/>
    <col min="13" max="13" width="22.28515625" customWidth="1"/>
  </cols>
  <sheetData>
    <row r="1" spans="1:16" ht="49.5" customHeight="1" thickBot="1" x14ac:dyDescent="0.3">
      <c r="A1" s="49"/>
      <c r="B1" s="49"/>
      <c r="C1" s="1"/>
      <c r="D1" s="13"/>
      <c r="E1" s="49"/>
      <c r="F1" s="49"/>
      <c r="G1" s="15"/>
      <c r="H1" s="15"/>
      <c r="I1" s="107" t="s">
        <v>0</v>
      </c>
      <c r="J1" s="107"/>
      <c r="K1" s="107"/>
      <c r="L1" s="107"/>
      <c r="M1" s="107"/>
      <c r="P1" s="16"/>
    </row>
    <row r="2" spans="1:16" ht="15" customHeight="1" x14ac:dyDescent="0.25">
      <c r="C2" s="17"/>
      <c r="D2" s="18"/>
      <c r="G2" s="19"/>
      <c r="H2" s="20"/>
      <c r="I2" s="20"/>
      <c r="J2" s="20"/>
      <c r="K2" s="20"/>
      <c r="L2" s="21"/>
      <c r="M2" s="21"/>
      <c r="N2" s="21"/>
      <c r="O2" s="21"/>
      <c r="P2" s="16"/>
    </row>
    <row r="3" spans="1:16" ht="15" customHeight="1" x14ac:dyDescent="0.25">
      <c r="A3" t="s">
        <v>263</v>
      </c>
      <c r="C3" s="16"/>
      <c r="D3" s="16"/>
      <c r="E3" s="16"/>
      <c r="F3" s="16"/>
      <c r="G3" s="16"/>
      <c r="H3" s="16"/>
      <c r="I3" s="16"/>
      <c r="J3" s="20"/>
      <c r="K3" s="20"/>
      <c r="L3" s="21"/>
      <c r="M3" s="21"/>
      <c r="N3" s="21"/>
      <c r="O3" s="21"/>
      <c r="P3" s="16"/>
    </row>
    <row r="4" spans="1:16" s="50" customFormat="1" x14ac:dyDescent="0.25">
      <c r="A4" s="8" t="s">
        <v>308</v>
      </c>
    </row>
    <row r="5" spans="1:16" s="50" customFormat="1" x14ac:dyDescent="0.25">
      <c r="A5" s="6"/>
    </row>
    <row r="6" spans="1:16" s="50" customFormat="1" x14ac:dyDescent="0.25">
      <c r="A6" s="6"/>
    </row>
    <row r="7" spans="1:16" ht="23.25" x14ac:dyDescent="0.25">
      <c r="A7" s="140" t="s">
        <v>295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</row>
    <row r="8" spans="1:16" ht="1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6" ht="15" customHeight="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16" ht="15" customHeight="1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16" ht="15" customHeight="1" x14ac:dyDescent="0.25">
      <c r="A11" s="38" t="s">
        <v>265</v>
      </c>
      <c r="B11" s="38" t="s">
        <v>266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6" ht="15" customHeight="1" x14ac:dyDescent="0.25">
      <c r="A12" s="38">
        <f>I22</f>
        <v>116</v>
      </c>
      <c r="B12" s="52">
        <f>J22/I22</f>
        <v>524.00715517241372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6" ht="15" customHeight="1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16" ht="15" customHeight="1" x14ac:dyDescent="0.25"/>
    <row r="15" spans="1:16" ht="15" customHeight="1" x14ac:dyDescent="0.25"/>
    <row r="16" spans="1:16" x14ac:dyDescent="0.25">
      <c r="A16" t="s">
        <v>267</v>
      </c>
      <c r="B16" t="s">
        <v>268</v>
      </c>
      <c r="C16" t="s">
        <v>36</v>
      </c>
      <c r="D16" t="s">
        <v>269</v>
      </c>
      <c r="E16" t="s">
        <v>270</v>
      </c>
      <c r="F16" t="s">
        <v>271</v>
      </c>
      <c r="H16" t="s">
        <v>272</v>
      </c>
      <c r="I16" t="s">
        <v>273</v>
      </c>
      <c r="J16" t="s">
        <v>36</v>
      </c>
      <c r="K16" t="s">
        <v>269</v>
      </c>
      <c r="L16" t="s">
        <v>270</v>
      </c>
      <c r="M16" t="s">
        <v>274</v>
      </c>
    </row>
    <row r="17" spans="1:13" x14ac:dyDescent="0.25">
      <c r="A17" t="s">
        <v>296</v>
      </c>
      <c r="B17">
        <v>20</v>
      </c>
      <c r="C17" s="39">
        <v>24633.87</v>
      </c>
      <c r="D17" s="39">
        <v>0</v>
      </c>
      <c r="E17" s="39">
        <f>SUM(Tabla622[[#This Row],[Importe]:[IVE]])</f>
        <v>24633.87</v>
      </c>
      <c r="F17" s="53">
        <f>Tabla622[[#This Row],[Nº usuarios/as]]/$B$22</f>
        <v>0.58823529411764708</v>
      </c>
      <c r="H17" t="s">
        <v>296</v>
      </c>
      <c r="I17">
        <v>92</v>
      </c>
      <c r="J17" s="39">
        <v>24633.87</v>
      </c>
      <c r="K17" s="39">
        <v>0</v>
      </c>
      <c r="L17" s="39">
        <f>SUM(Tabla319[[#This Row],[Importe]:[IVE]])</f>
        <v>24633.87</v>
      </c>
      <c r="M17" s="53">
        <f>Tabla319[[#This Row],[Total facturación]]/$L$22</f>
        <v>0.364588817155094</v>
      </c>
    </row>
    <row r="18" spans="1:13" x14ac:dyDescent="0.25">
      <c r="A18" t="s">
        <v>276</v>
      </c>
      <c r="B18">
        <v>1</v>
      </c>
      <c r="C18" s="39">
        <v>253</v>
      </c>
      <c r="D18" s="39">
        <v>0</v>
      </c>
      <c r="E18" s="39">
        <f>SUM(Tabla622[[#This Row],[Importe]:[IVE]])</f>
        <v>253</v>
      </c>
      <c r="F18" s="53">
        <f>Tabla622[[#This Row],[Nº usuarios/as]]/$B$22</f>
        <v>2.9411764705882353E-2</v>
      </c>
      <c r="H18" t="s">
        <v>276</v>
      </c>
      <c r="I18">
        <v>1</v>
      </c>
      <c r="J18" s="39">
        <v>253</v>
      </c>
      <c r="K18" s="39">
        <v>0</v>
      </c>
      <c r="L18" s="39">
        <f>SUM(Tabla319[[#This Row],[Importe]:[IVE]])</f>
        <v>253</v>
      </c>
      <c r="M18" s="53">
        <f>Tabla319[[#This Row],[Total facturación]]/$L$22</f>
        <v>3.7444774507715919E-3</v>
      </c>
    </row>
    <row r="19" spans="1:13" x14ac:dyDescent="0.25">
      <c r="A19" t="s">
        <v>277</v>
      </c>
      <c r="B19">
        <v>9</v>
      </c>
      <c r="C19" s="39">
        <v>20648.86</v>
      </c>
      <c r="D19" s="39">
        <v>4122.3</v>
      </c>
      <c r="E19" s="39">
        <f>SUM(Tabla622[[#This Row],[Importe]:[IVE]])</f>
        <v>24771.16</v>
      </c>
      <c r="F19" s="53">
        <f>Tabla622[[#This Row],[Nº usuarios/as]]/$B$22</f>
        <v>0.26470588235294118</v>
      </c>
      <c r="H19" t="s">
        <v>277</v>
      </c>
      <c r="I19">
        <v>12</v>
      </c>
      <c r="J19" s="39">
        <v>20648.86</v>
      </c>
      <c r="K19" s="39">
        <v>4122.3</v>
      </c>
      <c r="L19" s="39">
        <f>SUM(Tabla319[[#This Row],[Importe]:[IVE]])</f>
        <v>24771.16</v>
      </c>
      <c r="M19" s="53">
        <f>Tabla319[[#This Row],[Total facturación]]/$L$22</f>
        <v>0.36662075118361748</v>
      </c>
    </row>
    <row r="20" spans="1:13" x14ac:dyDescent="0.25">
      <c r="A20" t="s">
        <v>278</v>
      </c>
      <c r="B20">
        <v>1</v>
      </c>
      <c r="C20" s="39">
        <v>2587</v>
      </c>
      <c r="D20" s="39">
        <v>0</v>
      </c>
      <c r="E20" s="39">
        <f>SUM(Tabla622[[#This Row],[Importe]:[IVE]])</f>
        <v>2587</v>
      </c>
      <c r="F20" s="53">
        <f>Tabla622[[#This Row],[Nº usuarios/as]]/$B$22</f>
        <v>2.9411764705882353E-2</v>
      </c>
      <c r="H20" t="s">
        <v>278</v>
      </c>
      <c r="I20">
        <v>1</v>
      </c>
      <c r="J20" s="39">
        <v>2587</v>
      </c>
      <c r="K20" s="39">
        <v>0</v>
      </c>
      <c r="L20" s="39">
        <f>SUM(Tabla319[[#This Row],[Importe]:[IVE]])</f>
        <v>2587</v>
      </c>
      <c r="M20" s="53">
        <f>Tabla319[[#This Row],[Total facturación]]/$L$22</f>
        <v>3.8288391957099245E-2</v>
      </c>
    </row>
    <row r="21" spans="1:13" x14ac:dyDescent="0.25">
      <c r="A21" t="s">
        <v>279</v>
      </c>
      <c r="B21">
        <v>3</v>
      </c>
      <c r="C21" s="39">
        <v>12662.1</v>
      </c>
      <c r="D21" s="39">
        <v>2659.04</v>
      </c>
      <c r="E21" s="39">
        <f>SUM(Tabla622[[#This Row],[Importe]:[IVE]])</f>
        <v>15321.14</v>
      </c>
      <c r="F21" s="53">
        <f>Tabla622[[#This Row],[Nº usuarios/as]]/$B$22</f>
        <v>8.8235294117647065E-2</v>
      </c>
      <c r="H21" t="s">
        <v>279</v>
      </c>
      <c r="I21">
        <v>10</v>
      </c>
      <c r="J21" s="39">
        <v>12662.1</v>
      </c>
      <c r="K21" s="39">
        <v>2659.04</v>
      </c>
      <c r="L21" s="39">
        <f>SUM(Tabla319[[#This Row],[Importe]:[IVE]])</f>
        <v>15321.14</v>
      </c>
      <c r="M21" s="53">
        <f>Tabla319[[#This Row],[Total facturación]]/$L$22</f>
        <v>0.22675756225341764</v>
      </c>
    </row>
    <row r="22" spans="1:13" x14ac:dyDescent="0.25">
      <c r="A22" t="s">
        <v>6</v>
      </c>
      <c r="B22">
        <v>34</v>
      </c>
      <c r="C22" s="39">
        <f>SUBTOTAL(109,C17:C21)</f>
        <v>60784.829999999994</v>
      </c>
      <c r="D22" s="39">
        <f>SUBTOTAL(109,D17:D21)</f>
        <v>6781.34</v>
      </c>
      <c r="E22" s="39">
        <f>SUM(Tabla622[[#This Row],[Importe]:[IVE]])</f>
        <v>67566.17</v>
      </c>
      <c r="F22" s="53">
        <f>Tabla622[[#This Row],[Nº usuarios/as]]/$B$22</f>
        <v>1</v>
      </c>
      <c r="H22" t="s">
        <v>6</v>
      </c>
      <c r="I22">
        <v>116</v>
      </c>
      <c r="J22" s="39">
        <f>SUBTOTAL(109,J17:J21)</f>
        <v>60784.829999999994</v>
      </c>
      <c r="K22" s="39">
        <f>SUBTOTAL(109,K17:K21)</f>
        <v>6781.34</v>
      </c>
      <c r="L22" s="39">
        <f>SUM(Tabla319[[#This Row],[Importe]:[IVE]])</f>
        <v>67566.17</v>
      </c>
      <c r="M22" s="53">
        <f>Tabla319[[#This Row],[Total facturación]]/$L$22</f>
        <v>1</v>
      </c>
    </row>
    <row r="23" spans="1:13" x14ac:dyDescent="0.25">
      <c r="J23" s="39"/>
      <c r="K23" s="39"/>
      <c r="L23" s="39"/>
      <c r="M23" s="53"/>
    </row>
    <row r="24" spans="1:13" x14ac:dyDescent="0.25">
      <c r="J24" s="39"/>
      <c r="K24" s="39"/>
      <c r="L24" s="39"/>
      <c r="M24" s="53"/>
    </row>
    <row r="25" spans="1:13" x14ac:dyDescent="0.25">
      <c r="J25" s="39"/>
      <c r="K25" s="39"/>
      <c r="L25" s="39"/>
      <c r="M25" s="53"/>
    </row>
    <row r="26" spans="1:13" x14ac:dyDescent="0.25">
      <c r="J26" s="39"/>
      <c r="K26" s="39"/>
      <c r="L26" s="39"/>
      <c r="M26" s="53"/>
    </row>
    <row r="27" spans="1:13" x14ac:dyDescent="0.25">
      <c r="J27" s="39"/>
      <c r="K27" s="39"/>
      <c r="L27" s="39"/>
      <c r="M27" s="53"/>
    </row>
    <row r="30" spans="1:13" x14ac:dyDescent="0.25">
      <c r="A30" t="s">
        <v>280</v>
      </c>
      <c r="B30" t="s">
        <v>281</v>
      </c>
      <c r="C30" t="s">
        <v>36</v>
      </c>
      <c r="D30" t="s">
        <v>269</v>
      </c>
      <c r="E30" t="s">
        <v>270</v>
      </c>
    </row>
    <row r="31" spans="1:13" x14ac:dyDescent="0.25">
      <c r="A31" t="s">
        <v>53</v>
      </c>
      <c r="B31" t="s">
        <v>296</v>
      </c>
      <c r="C31" s="39">
        <v>24633.87</v>
      </c>
      <c r="D31" s="39">
        <v>0</v>
      </c>
      <c r="E31" s="39">
        <f>SUM(Tabla420[[#This Row],[Importe]:[IVE]])</f>
        <v>24633.87</v>
      </c>
    </row>
    <row r="32" spans="1:13" x14ac:dyDescent="0.25">
      <c r="A32" t="s">
        <v>53</v>
      </c>
      <c r="B32" t="s">
        <v>277</v>
      </c>
      <c r="C32" s="39">
        <v>4480</v>
      </c>
      <c r="D32" s="39">
        <v>940.8</v>
      </c>
      <c r="E32" s="39">
        <f>SUM(Tabla420[[#This Row],[Importe]:[IVE]])</f>
        <v>5420.8</v>
      </c>
    </row>
    <row r="33" spans="1:5" x14ac:dyDescent="0.25">
      <c r="A33" t="s">
        <v>54</v>
      </c>
      <c r="B33" t="s">
        <v>277</v>
      </c>
      <c r="C33" s="39">
        <v>15150</v>
      </c>
      <c r="D33" s="39">
        <v>3181.5</v>
      </c>
      <c r="E33" s="39">
        <f>SUM(Tabla420[[#This Row],[Importe]:[IVE]])</f>
        <v>18331.5</v>
      </c>
    </row>
    <row r="34" spans="1:5" x14ac:dyDescent="0.25">
      <c r="A34" t="s">
        <v>54</v>
      </c>
      <c r="B34" t="s">
        <v>279</v>
      </c>
      <c r="C34" s="39">
        <v>12662.1</v>
      </c>
      <c r="D34" s="39">
        <v>2659.04</v>
      </c>
      <c r="E34" s="39">
        <f>SUM(Tabla420[[#This Row],[Importe]:[IVE]])</f>
        <v>15321.14</v>
      </c>
    </row>
    <row r="35" spans="1:5" x14ac:dyDescent="0.25">
      <c r="A35" t="s">
        <v>282</v>
      </c>
      <c r="B35" t="s">
        <v>277</v>
      </c>
      <c r="C35" s="39">
        <v>1018.86</v>
      </c>
      <c r="D35" s="39">
        <v>0</v>
      </c>
      <c r="E35" s="39">
        <f>SUM(Tabla420[[#This Row],[Importe]:[IVE]])</f>
        <v>1018.86</v>
      </c>
    </row>
    <row r="36" spans="1:5" x14ac:dyDescent="0.25">
      <c r="A36" t="s">
        <v>55</v>
      </c>
      <c r="B36" t="s">
        <v>276</v>
      </c>
      <c r="C36" s="39">
        <v>253</v>
      </c>
      <c r="D36" s="39">
        <v>0</v>
      </c>
      <c r="E36" s="39">
        <f>SUM(Tabla420[[#This Row],[Importe]:[IVE]])</f>
        <v>253</v>
      </c>
    </row>
    <row r="37" spans="1:5" x14ac:dyDescent="0.25">
      <c r="A37" t="s">
        <v>55</v>
      </c>
      <c r="B37" t="s">
        <v>278</v>
      </c>
      <c r="C37" s="39">
        <v>2587</v>
      </c>
      <c r="D37" s="39">
        <v>0</v>
      </c>
      <c r="E37" s="39">
        <f>SUM(Tabla420[[#This Row],[Importe]:[IVE]])</f>
        <v>2587</v>
      </c>
    </row>
    <row r="38" spans="1:5" x14ac:dyDescent="0.25">
      <c r="A38" t="s">
        <v>6</v>
      </c>
      <c r="C38" s="39">
        <f>SUBTOTAL(109,C31:C37)</f>
        <v>60784.829999999994</v>
      </c>
      <c r="D38" s="39">
        <f>SUBTOTAL(109,D31:D37)</f>
        <v>6781.34</v>
      </c>
      <c r="E38" s="39">
        <f>SUM(Tabla420[[#This Row],[Importe]:[IVE]])</f>
        <v>67566.17</v>
      </c>
    </row>
    <row r="41" spans="1:5" x14ac:dyDescent="0.25">
      <c r="A41" t="s">
        <v>283</v>
      </c>
      <c r="B41" t="s">
        <v>281</v>
      </c>
      <c r="C41" t="s">
        <v>273</v>
      </c>
    </row>
    <row r="42" spans="1:5" x14ac:dyDescent="0.25">
      <c r="A42" t="s">
        <v>53</v>
      </c>
      <c r="B42" t="s">
        <v>296</v>
      </c>
      <c r="C42">
        <v>92</v>
      </c>
    </row>
    <row r="43" spans="1:5" x14ac:dyDescent="0.25">
      <c r="A43" t="s">
        <v>53</v>
      </c>
      <c r="B43" t="s">
        <v>277</v>
      </c>
      <c r="C43">
        <v>6</v>
      </c>
    </row>
    <row r="44" spans="1:5" x14ac:dyDescent="0.25">
      <c r="A44" t="s">
        <v>54</v>
      </c>
      <c r="B44" t="s">
        <v>277</v>
      </c>
      <c r="C44">
        <v>3</v>
      </c>
    </row>
    <row r="45" spans="1:5" x14ac:dyDescent="0.25">
      <c r="A45" t="s">
        <v>54</v>
      </c>
      <c r="B45" t="s">
        <v>279</v>
      </c>
      <c r="C45">
        <v>10</v>
      </c>
    </row>
    <row r="46" spans="1:5" x14ac:dyDescent="0.25">
      <c r="A46" t="s">
        <v>282</v>
      </c>
      <c r="B46" t="s">
        <v>277</v>
      </c>
      <c r="C46">
        <v>3</v>
      </c>
    </row>
    <row r="47" spans="1:5" x14ac:dyDescent="0.25">
      <c r="A47" t="s">
        <v>55</v>
      </c>
      <c r="B47" t="s">
        <v>276</v>
      </c>
      <c r="C47">
        <v>1</v>
      </c>
    </row>
    <row r="48" spans="1:5" x14ac:dyDescent="0.25">
      <c r="A48" t="s">
        <v>55</v>
      </c>
      <c r="B48" t="s">
        <v>278</v>
      </c>
      <c r="C48">
        <v>1</v>
      </c>
    </row>
    <row r="49" spans="1:3" x14ac:dyDescent="0.25">
      <c r="A49" t="s">
        <v>6</v>
      </c>
      <c r="C49">
        <f>SUBTOTAL(109,C42:C48)</f>
        <v>116</v>
      </c>
    </row>
  </sheetData>
  <mergeCells count="2">
    <mergeCell ref="I1:M1"/>
    <mergeCell ref="A7:M7"/>
  </mergeCells>
  <pageMargins left="0.7" right="0.7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2022_OTRI</vt:lpstr>
      <vt:lpstr>2022_Actividades I+D</vt:lpstr>
      <vt:lpstr>2022_Part. act. transferencia</vt:lpstr>
      <vt:lpstr>2022_Act. I+D_centro e G.I.</vt:lpstr>
      <vt:lpstr>2022_CACTI</vt:lpstr>
      <vt:lpstr>2022_CINBIO</vt:lpstr>
      <vt:lpstr>2022_CITI</vt:lpstr>
      <vt:lpstr>2022_ECIMAT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2023-04-13T08:19:12Z</dcterms:created>
  <dcterms:modified xsi:type="dcterms:W3CDTF">2023-06-12T08:20:02Z</dcterms:modified>
</cp:coreProperties>
</file>