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3.xml" ContentType="application/vnd.openxmlformats-officedocument.drawing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personal\UVIGODAT_Indicadores absentismos\"/>
    </mc:Choice>
  </mc:AlternateContent>
  <xr:revisionPtr revIDLastSave="0" documentId="13_ncr:1_{B8C317AE-D0F9-4E27-AA40-B0C003C0D421}" xr6:coauthVersionLast="47" xr6:coauthVersionMax="47" xr10:uidLastSave="{00000000-0000-0000-0000-000000000000}"/>
  <bookViews>
    <workbookView xWindow="-120" yWindow="-120" windowWidth="29040" windowHeight="15720" xr2:uid="{256ECDDC-2163-41C0-901B-DB9B90FACF95}"/>
  </bookViews>
  <sheets>
    <sheet name="2023_IT" sheetId="3" r:id="rId1"/>
    <sheet name="2023_Absentismos" sheetId="2" r:id="rId2"/>
    <sheet name="2023_Licenzas" sheetId="1" r:id="rId3"/>
  </sheets>
  <externalReferences>
    <externalReference r:id="rId4"/>
  </externalReferences>
  <definedNames>
    <definedName name="dbo_UNIVERSIDAD" localSheetId="1">#REF!</definedName>
    <definedName name="dbo_UNIVERSIDAD" localSheetId="0">#REF!</definedName>
    <definedName name="dbo_UNIVERSIDA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8" i="3" l="1"/>
  <c r="O48" i="3"/>
  <c r="N48" i="3"/>
  <c r="M48" i="3"/>
  <c r="L48" i="3"/>
  <c r="K48" i="3"/>
  <c r="Q48" i="3" s="1"/>
  <c r="G48" i="3"/>
  <c r="F48" i="3"/>
  <c r="E48" i="3"/>
  <c r="D48" i="3"/>
  <c r="H48" i="3" s="1"/>
  <c r="C48" i="3"/>
  <c r="B48" i="3"/>
  <c r="Q47" i="3"/>
  <c r="H47" i="3"/>
  <c r="Q46" i="3"/>
  <c r="H46" i="3"/>
  <c r="Q45" i="3"/>
  <c r="H45" i="3"/>
  <c r="Q44" i="3"/>
  <c r="H44" i="3"/>
  <c r="I38" i="3"/>
  <c r="J38" i="3" s="1"/>
  <c r="G38" i="3"/>
  <c r="F38" i="3"/>
  <c r="E38" i="3"/>
  <c r="D38" i="3"/>
  <c r="C38" i="3"/>
  <c r="B38" i="3"/>
  <c r="H38" i="3" s="1"/>
  <c r="I37" i="3"/>
  <c r="J37" i="3" s="1"/>
  <c r="H37" i="3"/>
  <c r="I36" i="3"/>
  <c r="J36" i="3" s="1"/>
  <c r="H36" i="3"/>
  <c r="C25" i="3"/>
  <c r="B25" i="3"/>
  <c r="D25" i="3" s="1"/>
  <c r="D24" i="3"/>
  <c r="D23" i="3"/>
  <c r="D22" i="3"/>
  <c r="C18" i="3"/>
  <c r="B18" i="3"/>
  <c r="D18" i="3" s="1"/>
  <c r="D17" i="3"/>
  <c r="D16" i="3"/>
  <c r="L15" i="3"/>
  <c r="K15" i="3"/>
  <c r="J15" i="3"/>
  <c r="L14" i="3"/>
  <c r="L13" i="3"/>
  <c r="L12" i="3"/>
  <c r="M12" i="3" s="1"/>
  <c r="O12" i="3" s="1"/>
  <c r="D12" i="3"/>
  <c r="C12" i="3"/>
  <c r="B12" i="3"/>
  <c r="L11" i="3"/>
  <c r="M11" i="3" s="1"/>
  <c r="O11" i="3" s="1"/>
  <c r="L10" i="3"/>
  <c r="M9" i="3"/>
  <c r="L9" i="3"/>
  <c r="I24" i="2"/>
  <c r="H24" i="2"/>
  <c r="J24" i="2" s="1"/>
  <c r="F24" i="2"/>
  <c r="E24" i="2"/>
  <c r="G24" i="2" s="1"/>
  <c r="C24" i="2"/>
  <c r="B24" i="2"/>
  <c r="D24" i="2" s="1"/>
  <c r="K23" i="2"/>
  <c r="J23" i="2"/>
  <c r="G23" i="2"/>
  <c r="D23" i="2"/>
  <c r="K22" i="2"/>
  <c r="J22" i="2"/>
  <c r="G22" i="2"/>
  <c r="D22" i="2"/>
  <c r="K21" i="2"/>
  <c r="J21" i="2"/>
  <c r="G21" i="2"/>
  <c r="D21" i="2"/>
  <c r="K20" i="2"/>
  <c r="J20" i="2"/>
  <c r="G20" i="2"/>
  <c r="D20" i="2"/>
  <c r="D15" i="2"/>
  <c r="C15" i="2"/>
  <c r="E15" i="2" s="1"/>
  <c r="E14" i="2"/>
  <c r="E13" i="2"/>
  <c r="E12" i="2"/>
  <c r="E11" i="2"/>
  <c r="M15" i="3" l="1"/>
  <c r="O9" i="3"/>
  <c r="K24" i="2"/>
  <c r="K53" i="1"/>
  <c r="J53" i="1"/>
  <c r="I53" i="1"/>
  <c r="H53" i="1"/>
  <c r="G53" i="1"/>
  <c r="F53" i="1"/>
  <c r="E53" i="1"/>
  <c r="D53" i="1"/>
  <c r="C53" i="1"/>
  <c r="B53" i="1"/>
  <c r="W52" i="1"/>
  <c r="V52" i="1"/>
  <c r="U52" i="1"/>
  <c r="T52" i="1"/>
  <c r="S52" i="1"/>
  <c r="R52" i="1"/>
  <c r="Q52" i="1"/>
  <c r="P52" i="1"/>
  <c r="O52" i="1"/>
  <c r="N52" i="1"/>
  <c r="J19" i="1"/>
  <c r="I19" i="1"/>
  <c r="K19" i="1" s="1"/>
  <c r="E19" i="1"/>
  <c r="D19" i="1"/>
  <c r="C19" i="1"/>
  <c r="K18" i="1"/>
  <c r="E18" i="1"/>
  <c r="K17" i="1"/>
  <c r="E17" i="1"/>
  <c r="K16" i="1"/>
  <c r="E16" i="1"/>
  <c r="K15" i="1"/>
  <c r="E15" i="1"/>
  <c r="K14" i="1"/>
  <c r="E14" i="1"/>
  <c r="K13" i="1"/>
  <c r="E13" i="1"/>
</calcChain>
</file>

<file path=xl/sharedStrings.xml><?xml version="1.0" encoding="utf-8"?>
<sst xmlns="http://schemas.openxmlformats.org/spreadsheetml/2006/main" count="309" uniqueCount="93">
  <si>
    <t>Unidade de Análises e Programas</t>
  </si>
  <si>
    <t>Licenzas</t>
  </si>
  <si>
    <t>Ano 2023</t>
  </si>
  <si>
    <t>Fonte: PeopleNet</t>
  </si>
  <si>
    <t>Persoal gozando dunha licenza no ano 2023</t>
  </si>
  <si>
    <t>Persoal gozando dunha licenza concedida no ano 2023</t>
  </si>
  <si>
    <t>Colectivo</t>
  </si>
  <si>
    <t>Tipo_relación</t>
  </si>
  <si>
    <t>Homes</t>
  </si>
  <si>
    <t>Mulleres</t>
  </si>
  <si>
    <t>Total</t>
  </si>
  <si>
    <t>Promedio días hábiles en licenza*</t>
  </si>
  <si>
    <t>PDI</t>
  </si>
  <si>
    <t>Persoal funcionario</t>
  </si>
  <si>
    <t>Persoal laboral</t>
  </si>
  <si>
    <t>Persoal investigador</t>
  </si>
  <si>
    <t>PTXAS</t>
  </si>
  <si>
    <t>Eventual/Alto cargo</t>
  </si>
  <si>
    <t>*Descóntanse sábados e domingos.; seguen a computarse festivos locais, rexionais e nacionais.</t>
  </si>
  <si>
    <t>Tipo licenzas que se están a gozar no 2023</t>
  </si>
  <si>
    <t>Total PDI</t>
  </si>
  <si>
    <t xml:space="preserve">Homes </t>
  </si>
  <si>
    <t xml:space="preserve">Mulleres </t>
  </si>
  <si>
    <t>Total Persoal investigador</t>
  </si>
  <si>
    <t xml:space="preserve">Homes  </t>
  </si>
  <si>
    <t xml:space="preserve">Mulleres  </t>
  </si>
  <si>
    <t>Total PTXAS</t>
  </si>
  <si>
    <t>Acumulación-permiso de lactancia</t>
  </si>
  <si>
    <t>Tipo licenzas concedidas no ano 2023</t>
  </si>
  <si>
    <t>Adaptación de xornada</t>
  </si>
  <si>
    <t>Ano sabático</t>
  </si>
  <si>
    <t>Enfermidade grave ou morte dun familiar</t>
  </si>
  <si>
    <t>Enfermidade infecto-contaxiosa de fillo/a menor 16 anos</t>
  </si>
  <si>
    <t>Estadías para persoal contratado en proxectos/programas</t>
  </si>
  <si>
    <t>Liberación sindical total</t>
  </si>
  <si>
    <t>Licenza perfeccionamento docente e investigador</t>
  </si>
  <si>
    <t>Permiso con previa autorización</t>
  </si>
  <si>
    <t>Permiso de ausencia por lactación</t>
  </si>
  <si>
    <t>Permiso de divorcio/Anulación matrimonial</t>
  </si>
  <si>
    <t>Permiso de matrimonio e parella de feito</t>
  </si>
  <si>
    <t>Permiso para concorrer exames finais</t>
  </si>
  <si>
    <t>Permiso para cumprimento deber inexcusable</t>
  </si>
  <si>
    <t>Permiso paternidade</t>
  </si>
  <si>
    <t>Permiso paternidade-tempo parcial</t>
  </si>
  <si>
    <t>Permiso por ausencia de candidatos/as en eleccións</t>
  </si>
  <si>
    <t>Permiso por enfermidade moi grave-reducción de xornada</t>
  </si>
  <si>
    <t>Permiso por enfermidade moi grave-xornada completa</t>
  </si>
  <si>
    <t>Permiso por parto-tempo completo</t>
  </si>
  <si>
    <t>Permiso por parto-tempo parcial</t>
  </si>
  <si>
    <t>Permiso por xestación</t>
  </si>
  <si>
    <t>Redución da xornada de traballo por coidado de fillo/a menor afectado por cancro ou outra enfermidade grave</t>
  </si>
  <si>
    <t>Redución xornada de traballo por coidado familiar: idade, enfermidade ou accidente</t>
  </si>
  <si>
    <t>Redución xornada por coidado fillo/a e permiso de lactación</t>
  </si>
  <si>
    <t>Traballo a distancia</t>
  </si>
  <si>
    <t>Traslado de domicilio</t>
  </si>
  <si>
    <t>Absentismos e outras situacións</t>
  </si>
  <si>
    <t>Persoal en absentismo por colectivo</t>
  </si>
  <si>
    <t>Persoal Investigador</t>
  </si>
  <si>
    <t>PAS</t>
  </si>
  <si>
    <t>Tipo de absentismo por colectivo</t>
  </si>
  <si>
    <t>Licenza sen soldo</t>
  </si>
  <si>
    <t>Maternidade a tempo parcial</t>
  </si>
  <si>
    <t>Prestación Maternidade/Só cotización empresa</t>
  </si>
  <si>
    <t>Prestacion Paternidade</t>
  </si>
  <si>
    <t>Promedio días hábiles en absentismo*</t>
  </si>
  <si>
    <t>Tipo_persoal</t>
  </si>
  <si>
    <t>Persoal en IT ao longo do ano 2023</t>
  </si>
  <si>
    <t>PTXAS por tipo</t>
  </si>
  <si>
    <t>Persoal en IT</t>
  </si>
  <si>
    <t>Total en IT por colectivo</t>
  </si>
  <si>
    <t>Persoal total</t>
  </si>
  <si>
    <t>% en IT sobre persoal total</t>
  </si>
  <si>
    <t>Funcionario</t>
  </si>
  <si>
    <t>Laboral</t>
  </si>
  <si>
    <t>PDI por tipo</t>
  </si>
  <si>
    <t>Persoal Funcionario</t>
  </si>
  <si>
    <t>Persoal Laboral</t>
  </si>
  <si>
    <t>PI por categorías segundo tarefas</t>
  </si>
  <si>
    <t>Persoal investigador en formación</t>
  </si>
  <si>
    <t>Persoal técnico de apoio á investigación</t>
  </si>
  <si>
    <t>IT por tipoloxía e colectivo</t>
  </si>
  <si>
    <t>Total Homes</t>
  </si>
  <si>
    <t>Total Mulleres</t>
  </si>
  <si>
    <t>Accidente Laboral - Enfermidade Profesional</t>
  </si>
  <si>
    <t>Enfermidade Común-Accidente non Laboral</t>
  </si>
  <si>
    <t>IT por tramo de duración_días naturais</t>
  </si>
  <si>
    <t>Persoas en IT por tramo</t>
  </si>
  <si>
    <t>Ata 20 días</t>
  </si>
  <si>
    <t>De 21 días a 3 meses</t>
  </si>
  <si>
    <t>De 3 a 6 meses</t>
  </si>
  <si>
    <t>De 6 a 12 meses</t>
  </si>
  <si>
    <t>Promedio de días hábiles en IT*</t>
  </si>
  <si>
    <t>Data de publicación: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</si>
</sst>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sz val="10"/>
      <name val="Arial"/>
      <family val="2"/>
    </font>
    <font>
      <sz val="12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i/>
      <sz val="10"/>
      <color theme="1"/>
      <name val="Calibri"/>
      <family val="2"/>
    </font>
    <font>
      <sz val="12"/>
      <name val="Calibri"/>
      <family val="2"/>
    </font>
    <font>
      <sz val="14"/>
      <name val="Calibri"/>
      <family val="2"/>
    </font>
    <font>
      <sz val="12"/>
      <color theme="1"/>
      <name val="Calibri"/>
      <family val="2"/>
    </font>
    <font>
      <sz val="16"/>
      <name val="Calibri"/>
      <family val="2"/>
    </font>
    <font>
      <i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9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8" tint="0.39997558519241921"/>
      </left>
      <right/>
      <top style="thin">
        <color theme="8" tint="0.39997558519241921"/>
      </top>
      <bottom/>
      <diagonal/>
    </border>
    <border>
      <left/>
      <right/>
      <top style="thin">
        <color theme="8" tint="0.39997558519241921"/>
      </top>
      <bottom/>
      <diagonal/>
    </border>
    <border>
      <left/>
      <right style="thin">
        <color theme="8" tint="0.39997558519241921"/>
      </right>
      <top style="thin">
        <color theme="8" tint="0.39997558519241921"/>
      </top>
      <bottom/>
      <diagonal/>
    </border>
    <border>
      <left style="thin">
        <color theme="8" tint="0.39997558519241921"/>
      </left>
      <right/>
      <top/>
      <bottom style="thin">
        <color theme="8" tint="0.39997558519241921"/>
      </bottom>
      <diagonal/>
    </border>
    <border>
      <left/>
      <right/>
      <top/>
      <bottom style="thin">
        <color theme="8" tint="0.39997558519241921"/>
      </bottom>
      <diagonal/>
    </border>
    <border>
      <left/>
      <right style="thin">
        <color theme="8" tint="0.39997558519241921"/>
      </right>
      <top/>
      <bottom style="thin">
        <color theme="8" tint="0.39997558519241921"/>
      </bottom>
      <diagonal/>
    </border>
    <border>
      <left style="thin">
        <color theme="8" tint="0.39997558519241921"/>
      </left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8">
    <xf numFmtId="0" fontId="0" fillId="0" borderId="0"/>
    <xf numFmtId="0" fontId="2" fillId="3" borderId="0" applyNumberFormat="0" applyBorder="0" applyAlignment="0" applyProtection="0"/>
    <xf numFmtId="0" fontId="3" fillId="0" borderId="0"/>
    <xf numFmtId="0" fontId="5" fillId="0" borderId="0"/>
    <xf numFmtId="0" fontId="7" fillId="2" borderId="0" applyNumberFormat="0" applyBorder="0" applyAlignment="0" applyProtection="0"/>
    <xf numFmtId="0" fontId="2" fillId="4" borderId="0" applyNumberFormat="0" applyBorder="0" applyAlignment="0" applyProtection="0"/>
    <xf numFmtId="0" fontId="13" fillId="5" borderId="0" applyNumberFormat="0" applyBorder="0" applyAlignment="0" applyProtection="0"/>
    <xf numFmtId="9" fontId="5" fillId="0" borderId="0" applyFont="0" applyFill="0" applyBorder="0" applyAlignment="0" applyProtection="0"/>
  </cellStyleXfs>
  <cellXfs count="62">
    <xf numFmtId="0" fontId="0" fillId="0" borderId="0" xfId="0"/>
    <xf numFmtId="0" fontId="4" fillId="0" borderId="1" xfId="2" applyFont="1" applyBorder="1" applyAlignment="1">
      <alignment vertical="center" wrapText="1"/>
    </xf>
    <xf numFmtId="0" fontId="4" fillId="0" borderId="1" xfId="2" applyFont="1" applyBorder="1"/>
    <xf numFmtId="0" fontId="4" fillId="0" borderId="1" xfId="2" applyFont="1" applyBorder="1" applyAlignment="1">
      <alignment wrapText="1"/>
    </xf>
    <xf numFmtId="0" fontId="4" fillId="0" borderId="1" xfId="3" applyFont="1" applyBorder="1"/>
    <xf numFmtId="0" fontId="4" fillId="0" borderId="0" xfId="3" applyFont="1"/>
    <xf numFmtId="0" fontId="4" fillId="0" borderId="0" xfId="2" applyFont="1"/>
    <xf numFmtId="0" fontId="5" fillId="0" borderId="0" xfId="3"/>
    <xf numFmtId="0" fontId="9" fillId="0" borderId="0" xfId="3" applyFont="1"/>
    <xf numFmtId="0" fontId="9" fillId="0" borderId="0" xfId="3" applyFont="1" applyAlignment="1">
      <alignment horizontal="center" vertical="center"/>
    </xf>
    <xf numFmtId="2" fontId="9" fillId="0" borderId="0" xfId="3" applyNumberFormat="1" applyFont="1"/>
    <xf numFmtId="0" fontId="10" fillId="0" borderId="0" xfId="3" applyFont="1"/>
    <xf numFmtId="0" fontId="11" fillId="0" borderId="1" xfId="2" applyFont="1" applyBorder="1" applyAlignment="1">
      <alignment vertical="center" wrapText="1"/>
    </xf>
    <xf numFmtId="0" fontId="11" fillId="0" borderId="1" xfId="2" applyFont="1" applyBorder="1"/>
    <xf numFmtId="0" fontId="11" fillId="0" borderId="1" xfId="2" applyFont="1" applyBorder="1" applyAlignment="1">
      <alignment wrapText="1"/>
    </xf>
    <xf numFmtId="0" fontId="11" fillId="0" borderId="1" xfId="3" applyFont="1" applyBorder="1"/>
    <xf numFmtId="0" fontId="11" fillId="0" borderId="0" xfId="3" applyFont="1"/>
    <xf numFmtId="0" fontId="11" fillId="0" borderId="0" xfId="2" applyFont="1"/>
    <xf numFmtId="0" fontId="12" fillId="0" borderId="1" xfId="2" applyFont="1" applyBorder="1" applyAlignment="1">
      <alignment horizontal="center" vertical="center" wrapText="1"/>
    </xf>
    <xf numFmtId="0" fontId="1" fillId="3" borderId="0" xfId="1" applyFont="1" applyAlignment="1">
      <alignment horizontal="center" vertical="center"/>
    </xf>
    <xf numFmtId="0" fontId="8" fillId="2" borderId="0" xfId="4" applyFont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8" fillId="2" borderId="0" xfId="4" applyFont="1" applyAlignment="1">
      <alignment horizontal="left" vertical="center"/>
    </xf>
    <xf numFmtId="0" fontId="14" fillId="0" borderId="1" xfId="2" applyFont="1" applyBorder="1" applyAlignment="1">
      <alignment horizontal="center" vertical="center" wrapText="1"/>
    </xf>
    <xf numFmtId="0" fontId="14" fillId="0" borderId="0" xfId="2" applyFont="1" applyAlignment="1">
      <alignment vertical="center" wrapText="1"/>
    </xf>
    <xf numFmtId="0" fontId="15" fillId="0" borderId="0" xfId="3" applyFont="1"/>
    <xf numFmtId="0" fontId="8" fillId="6" borderId="2" xfId="3" applyFont="1" applyFill="1" applyBorder="1"/>
    <xf numFmtId="0" fontId="8" fillId="6" borderId="3" xfId="3" applyFont="1" applyFill="1" applyBorder="1"/>
    <xf numFmtId="0" fontId="8" fillId="6" borderId="4" xfId="3" applyFont="1" applyFill="1" applyBorder="1"/>
    <xf numFmtId="0" fontId="9" fillId="7" borderId="2" xfId="3" applyFont="1" applyFill="1" applyBorder="1" applyAlignment="1">
      <alignment horizontal="left" vertical="center"/>
    </xf>
    <xf numFmtId="0" fontId="9" fillId="7" borderId="3" xfId="3" applyFont="1" applyFill="1" applyBorder="1"/>
    <xf numFmtId="0" fontId="9" fillId="0" borderId="3" xfId="3" applyFont="1" applyBorder="1" applyAlignment="1">
      <alignment horizontal="center" vertical="center"/>
    </xf>
    <xf numFmtId="10" fontId="9" fillId="0" borderId="4" xfId="7" applyNumberFormat="1" applyFont="1" applyFill="1" applyBorder="1" applyAlignment="1">
      <alignment horizontal="center" vertical="center"/>
    </xf>
    <xf numFmtId="0" fontId="9" fillId="7" borderId="5" xfId="3" applyFont="1" applyFill="1" applyBorder="1" applyAlignment="1">
      <alignment horizontal="left" vertical="center"/>
    </xf>
    <xf numFmtId="0" fontId="9" fillId="0" borderId="3" xfId="3" applyFont="1" applyBorder="1"/>
    <xf numFmtId="0" fontId="9" fillId="0" borderId="6" xfId="3" applyFont="1" applyBorder="1" applyAlignment="1">
      <alignment horizontal="center" vertical="center"/>
    </xf>
    <xf numFmtId="10" fontId="9" fillId="0" borderId="7" xfId="7" applyNumberFormat="1" applyFont="1" applyFill="1" applyBorder="1" applyAlignment="1">
      <alignment horizontal="center" vertical="center"/>
    </xf>
    <xf numFmtId="0" fontId="9" fillId="7" borderId="2" xfId="3" applyFont="1" applyFill="1" applyBorder="1"/>
    <xf numFmtId="0" fontId="9" fillId="7" borderId="3" xfId="3" applyFont="1" applyFill="1" applyBorder="1" applyAlignment="1">
      <alignment horizontal="center" vertical="center"/>
    </xf>
    <xf numFmtId="10" fontId="9" fillId="7" borderId="3" xfId="7" applyNumberFormat="1" applyFont="1" applyFill="1" applyBorder="1" applyAlignment="1">
      <alignment horizontal="center" vertical="center"/>
    </xf>
    <xf numFmtId="0" fontId="9" fillId="5" borderId="2" xfId="6" applyFont="1" applyBorder="1" applyAlignment="1">
      <alignment horizontal="left" vertical="center"/>
    </xf>
    <xf numFmtId="0" fontId="13" fillId="0" borderId="3" xfId="6" applyFill="1" applyBorder="1" applyAlignment="1">
      <alignment horizontal="center" vertical="center"/>
    </xf>
    <xf numFmtId="10" fontId="13" fillId="0" borderId="3" xfId="6" applyNumberFormat="1" applyFill="1" applyBorder="1" applyAlignment="1">
      <alignment horizontal="center" vertical="center"/>
    </xf>
    <xf numFmtId="0" fontId="9" fillId="5" borderId="8" xfId="6" applyFont="1" applyBorder="1" applyAlignment="1">
      <alignment horizontal="left" vertical="center"/>
    </xf>
    <xf numFmtId="0" fontId="13" fillId="0" borderId="0" xfId="6" applyFill="1" applyBorder="1" applyAlignment="1">
      <alignment horizontal="center" vertical="center"/>
    </xf>
    <xf numFmtId="10" fontId="13" fillId="0" borderId="0" xfId="6" applyNumberFormat="1" applyFill="1" applyBorder="1" applyAlignment="1">
      <alignment horizontal="center" vertical="center"/>
    </xf>
    <xf numFmtId="0" fontId="9" fillId="5" borderId="5" xfId="6" applyFont="1" applyBorder="1" applyAlignment="1">
      <alignment horizontal="left" vertical="center"/>
    </xf>
    <xf numFmtId="0" fontId="13" fillId="0" borderId="6" xfId="6" applyFill="1" applyBorder="1" applyAlignment="1">
      <alignment horizontal="center" vertical="center"/>
    </xf>
    <xf numFmtId="10" fontId="13" fillId="0" borderId="6" xfId="6" applyNumberFormat="1" applyFill="1" applyBorder="1" applyAlignment="1">
      <alignment horizontal="center" vertical="center"/>
    </xf>
    <xf numFmtId="0" fontId="8" fillId="0" borderId="9" xfId="3" applyFont="1" applyBorder="1"/>
    <xf numFmtId="0" fontId="8" fillId="0" borderId="10" xfId="3" applyFont="1" applyBorder="1"/>
    <xf numFmtId="0" fontId="9" fillId="7" borderId="11" xfId="3" applyFont="1" applyFill="1" applyBorder="1"/>
    <xf numFmtId="0" fontId="9" fillId="7" borderId="12" xfId="3" applyFont="1" applyFill="1" applyBorder="1"/>
    <xf numFmtId="0" fontId="9" fillId="7" borderId="12" xfId="3" applyFont="1" applyFill="1" applyBorder="1" applyAlignment="1">
      <alignment horizontal="center" vertical="center"/>
    </xf>
    <xf numFmtId="0" fontId="9" fillId="7" borderId="13" xfId="3" applyFont="1" applyFill="1" applyBorder="1"/>
    <xf numFmtId="0" fontId="9" fillId="0" borderId="14" xfId="3" applyFont="1" applyBorder="1"/>
    <xf numFmtId="0" fontId="9" fillId="0" borderId="15" xfId="3" applyFont="1" applyBorder="1"/>
    <xf numFmtId="0" fontId="9" fillId="0" borderId="16" xfId="3" applyFont="1" applyBorder="1"/>
    <xf numFmtId="0" fontId="9" fillId="0" borderId="17" xfId="3" applyFont="1" applyBorder="1"/>
    <xf numFmtId="0" fontId="8" fillId="0" borderId="0" xfId="3" applyFont="1"/>
    <xf numFmtId="0" fontId="8" fillId="0" borderId="0" xfId="3" applyFont="1" applyAlignment="1">
      <alignment horizontal="center" vertical="center"/>
    </xf>
    <xf numFmtId="0" fontId="2" fillId="4" borderId="0" xfId="5" applyAlignment="1">
      <alignment horizontal="center" vertical="center"/>
    </xf>
  </cellXfs>
  <cellStyles count="8">
    <cellStyle name="20% - Énfasis5" xfId="6" builtinId="46"/>
    <cellStyle name="Énfasis1 2" xfId="4" xr:uid="{639945D7-C665-4C4A-9565-5192F6FCA5FF}"/>
    <cellStyle name="Énfasis5" xfId="5" builtinId="45"/>
    <cellStyle name="Énfasis6" xfId="1" builtinId="49"/>
    <cellStyle name="Normal" xfId="0" builtinId="0"/>
    <cellStyle name="Normal 2" xfId="3" xr:uid="{9FF86EA0-90A3-467A-A189-E2A329D20635}"/>
    <cellStyle name="Normal 2 3" xfId="2" xr:uid="{5EF0AE5A-210C-4C0E-8F8E-E26857084173}"/>
    <cellStyle name="Porcentaje 2" xfId="7" xr:uid="{D5A982F2-C5CB-4BDC-A15A-EE53DAA45D20}"/>
  </cellStyles>
  <dxfs count="131"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border outline="0">
        <left style="thin">
          <color theme="0"/>
        </left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  <border outline="0">
        <left style="thin">
          <color theme="0"/>
        </left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  <border outline="0">
        <left style="thin">
          <color theme="0"/>
        </left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theme="4"/>
          <bgColor theme="4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/>
              <a:t>% persoas en IT por colectivo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9230599493647368"/>
          <c:y val="0.1894350071291864"/>
          <c:w val="0.659836712888765"/>
          <c:h val="0.69586057020332526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A05-49AF-B868-B326D352997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A05-49AF-B868-B326D352997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DA05-49AF-B868-B326D352997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DA05-49AF-B868-B326D352997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DA05-49AF-B868-B326D352997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DA05-49AF-B868-B326D3529977}"/>
              </c:ext>
            </c:extLst>
          </c:dPt>
          <c:dLbls>
            <c:dLbl>
              <c:idx val="0"/>
              <c:layout>
                <c:manualLayout>
                  <c:x val="3.7650345681841745E-2"/>
                  <c:y val="-1.118092320371216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05-49AF-B868-B326D3529977}"/>
                </c:ext>
              </c:extLst>
            </c:dLbl>
            <c:dLbl>
              <c:idx val="2"/>
              <c:layout>
                <c:manualLayout>
                  <c:x val="-2.0832146501437943E-2"/>
                  <c:y val="-2.827228507699336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05-49AF-B868-B326D3529977}"/>
                </c:ext>
              </c:extLst>
            </c:dLbl>
            <c:dLbl>
              <c:idx val="3"/>
              <c:layout>
                <c:manualLayout>
                  <c:x val="2.2105085097211055E-2"/>
                  <c:y val="-0.2402411473309863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05-49AF-B868-B326D3529977}"/>
                </c:ext>
              </c:extLst>
            </c:dLbl>
            <c:dLbl>
              <c:idx val="4"/>
              <c:layout>
                <c:manualLayout>
                  <c:x val="-0.1415929203539823"/>
                  <c:y val="0.1715600867316075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A05-49AF-B868-B326D3529977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'2023_IT'!$H$9:$H$14</c:f>
              <c:strCache>
                <c:ptCount val="4"/>
                <c:pt idx="0">
                  <c:v>PDI</c:v>
                </c:pt>
                <c:pt idx="2">
                  <c:v>Persoal investigador</c:v>
                </c:pt>
                <c:pt idx="3">
                  <c:v>PTXAS</c:v>
                </c:pt>
              </c:strCache>
            </c:strRef>
          </c:cat>
          <c:val>
            <c:numRef>
              <c:f>'2023_IT'!$M$9:$M$14</c:f>
              <c:numCache>
                <c:formatCode>General</c:formatCode>
                <c:ptCount val="6"/>
                <c:pt idx="0">
                  <c:v>138</c:v>
                </c:pt>
                <c:pt idx="2">
                  <c:v>60</c:v>
                </c:pt>
                <c:pt idx="3">
                  <c:v>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A05-49AF-B868-B326D352997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/>
              <a:t>Persoas en IT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'2023_IT'!$J$8:$K$8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'2023_IT'!$J$15:$K$15</c:f>
              <c:numCache>
                <c:formatCode>General</c:formatCode>
                <c:ptCount val="2"/>
                <c:pt idx="0">
                  <c:v>167</c:v>
                </c:pt>
                <c:pt idx="1">
                  <c:v>292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6C75-4B66-8826-36FE2D3E7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967938304"/>
        <c:axId val="1967934944"/>
        <c:axId val="0"/>
        <c:extLst/>
      </c:bar3DChart>
      <c:catAx>
        <c:axId val="196793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1967934944"/>
        <c:crosses val="autoZero"/>
        <c:auto val="1"/>
        <c:lblAlgn val="ctr"/>
        <c:lblOffset val="100"/>
        <c:noMultiLvlLbl val="0"/>
      </c:catAx>
      <c:valAx>
        <c:axId val="196793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1967938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/>
              <a:t>% IT segundo tipoloxía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22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D27-4FB0-9B4E-820DB5EB71F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D27-4FB0-9B4E-820DB5EB71F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'2023_IT'!$A$36:$A$37</c:f>
              <c:strCache>
                <c:ptCount val="2"/>
                <c:pt idx="0">
                  <c:v>Accidente Laboral - Enfermidade Profesional</c:v>
                </c:pt>
                <c:pt idx="1">
                  <c:v>Enfermidade Común-Accidente non Laboral</c:v>
                </c:pt>
              </c:strCache>
            </c:strRef>
          </c:cat>
          <c:val>
            <c:numRef>
              <c:f>'2023_IT'!$J$36:$J$37</c:f>
              <c:numCache>
                <c:formatCode>General</c:formatCode>
                <c:ptCount val="2"/>
                <c:pt idx="0">
                  <c:v>25</c:v>
                </c:pt>
                <c:pt idx="1">
                  <c:v>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27-4FB0-9B4E-820DB5EB71F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/>
              <a:t>IT por sexo e tipoloxía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'2023_IT'!$A$36</c:f>
              <c:strCache>
                <c:ptCount val="1"/>
                <c:pt idx="0">
                  <c:v>Accidente Laboral - Enfermidade Profesional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'2023_IT'!$H$35:$I$35</c:f>
              <c:strCache>
                <c:ptCount val="2"/>
                <c:pt idx="0">
                  <c:v>Total Homes</c:v>
                </c:pt>
                <c:pt idx="1">
                  <c:v>Total Mulleres</c:v>
                </c:pt>
              </c:strCache>
            </c:strRef>
          </c:cat>
          <c:val>
            <c:numRef>
              <c:f>'2023_IT'!$H$36:$I$36</c:f>
              <c:numCache>
                <c:formatCode>General</c:formatCode>
                <c:ptCount val="2"/>
                <c:pt idx="0">
                  <c:v>9</c:v>
                </c:pt>
                <c:pt idx="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24-466E-9E36-73058C3AEED0}"/>
            </c:ext>
          </c:extLst>
        </c:ser>
        <c:ser>
          <c:idx val="1"/>
          <c:order val="1"/>
          <c:tx>
            <c:strRef>
              <c:f>'2023_IT'!$A$37</c:f>
              <c:strCache>
                <c:ptCount val="1"/>
                <c:pt idx="0">
                  <c:v>Enfermidade Común-Accidente non Laboral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'2023_IT'!$H$35:$I$35</c:f>
              <c:strCache>
                <c:ptCount val="2"/>
                <c:pt idx="0">
                  <c:v>Total Homes</c:v>
                </c:pt>
                <c:pt idx="1">
                  <c:v>Total Mulleres</c:v>
                </c:pt>
              </c:strCache>
            </c:strRef>
          </c:cat>
          <c:val>
            <c:numRef>
              <c:f>'2023_IT'!$H$37:$I$37</c:f>
              <c:numCache>
                <c:formatCode>General</c:formatCode>
                <c:ptCount val="2"/>
                <c:pt idx="0">
                  <c:v>185</c:v>
                </c:pt>
                <c:pt idx="1">
                  <c:v>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24-466E-9E36-73058C3AEED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54208736"/>
        <c:axId val="654211136"/>
      </c:barChart>
      <c:catAx>
        <c:axId val="65420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654211136"/>
        <c:crosses val="autoZero"/>
        <c:auto val="1"/>
        <c:lblAlgn val="ctr"/>
        <c:lblOffset val="100"/>
        <c:noMultiLvlLbl val="0"/>
      </c:catAx>
      <c:valAx>
        <c:axId val="65421113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5420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US"/>
              <a:t>% IT segundo tramo de duración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82843394575678"/>
          <c:y val="0.16780949256342959"/>
          <c:w val="0.64820406824146981"/>
          <c:h val="0.74090879265091869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19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9F3-44A1-9054-E1585EFE44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9F3-44A1-9054-E1585EFE4486}"/>
              </c:ext>
            </c:extLst>
          </c:dPt>
          <c:dPt>
            <c:idx val="2"/>
            <c:bubble3D val="0"/>
            <c:explosion val="14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69F3-44A1-9054-E1585EFE448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69F3-44A1-9054-E1585EFE4486}"/>
              </c:ext>
            </c:extLst>
          </c:dPt>
          <c:dLbls>
            <c:dLbl>
              <c:idx val="1"/>
              <c:layout>
                <c:manualLayout>
                  <c:x val="-9.4444444444444442E-2"/>
                  <c:y val="-8.333333333333332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F3-44A1-9054-E1585EFE4486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'2023_IT'!$A$44:$A$47</c:f>
              <c:strCache>
                <c:ptCount val="4"/>
                <c:pt idx="0">
                  <c:v>Ata 20 días</c:v>
                </c:pt>
                <c:pt idx="1">
                  <c:v>De 21 días a 3 meses</c:v>
                </c:pt>
                <c:pt idx="2">
                  <c:v>De 3 a 6 meses</c:v>
                </c:pt>
                <c:pt idx="3">
                  <c:v>De 6 a 12 meses</c:v>
                </c:pt>
              </c:strCache>
            </c:strRef>
          </c:cat>
          <c:val>
            <c:numRef>
              <c:f>'2023_IT'!$H$44:$H$47</c:f>
              <c:numCache>
                <c:formatCode>General</c:formatCode>
                <c:ptCount val="4"/>
                <c:pt idx="0">
                  <c:v>206</c:v>
                </c:pt>
                <c:pt idx="1">
                  <c:v>199</c:v>
                </c:pt>
                <c:pt idx="2">
                  <c:v>84</c:v>
                </c:pt>
                <c:pt idx="3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9F3-44A1-9054-E1585EFE448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85727</xdr:colOff>
      <xdr:row>0</xdr:row>
      <xdr:rowOff>123825</xdr:rowOff>
    </xdr:from>
    <xdr:to>
      <xdr:col>2</xdr:col>
      <xdr:colOff>495300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C47BD2F1-5B90-4B5F-AE5B-207D61E30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7" y="123825"/>
          <a:ext cx="3876673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581024</xdr:colOff>
      <xdr:row>15</xdr:row>
      <xdr:rowOff>161924</xdr:rowOff>
    </xdr:from>
    <xdr:to>
      <xdr:col>15</xdr:col>
      <xdr:colOff>371475</xdr:colOff>
      <xdr:row>30</xdr:row>
      <xdr:rowOff>95249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0361A84-A02A-4EF2-8744-A2F1337264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276225</xdr:colOff>
      <xdr:row>15</xdr:row>
      <xdr:rowOff>180976</xdr:rowOff>
    </xdr:from>
    <xdr:to>
      <xdr:col>11</xdr:col>
      <xdr:colOff>419100</xdr:colOff>
      <xdr:row>30</xdr:row>
      <xdr:rowOff>104776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DE2C8C7-D16F-4283-823D-ECF6F0107D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50</xdr:row>
      <xdr:rowOff>0</xdr:rowOff>
    </xdr:from>
    <xdr:to>
      <xdr:col>4</xdr:col>
      <xdr:colOff>285750</xdr:colOff>
      <xdr:row>64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6F794B0-175B-4905-A650-8C389A6EF5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50</xdr:row>
      <xdr:rowOff>0</xdr:rowOff>
    </xdr:from>
    <xdr:to>
      <xdr:col>9</xdr:col>
      <xdr:colOff>1257300</xdr:colOff>
      <xdr:row>64</xdr:row>
      <xdr:rowOff>76200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6B35E9C-9D77-48B3-9A3F-E226C6F88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19050</xdr:colOff>
      <xdr:row>49</xdr:row>
      <xdr:rowOff>180975</xdr:rowOff>
    </xdr:from>
    <xdr:to>
      <xdr:col>15</xdr:col>
      <xdr:colOff>314325</xdr:colOff>
      <xdr:row>64</xdr:row>
      <xdr:rowOff>66675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39912A8-413C-4C2A-AE18-D0D696C795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123825</xdr:rowOff>
    </xdr:from>
    <xdr:to>
      <xdr:col>2</xdr:col>
      <xdr:colOff>133350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B2A69809-7772-415C-A8BA-ED2875D25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23825"/>
          <a:ext cx="3676649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123825</xdr:rowOff>
    </xdr:from>
    <xdr:to>
      <xdr:col>1</xdr:col>
      <xdr:colOff>638175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18B2F5E5-93C9-464C-9A4C-321859ACA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23825"/>
          <a:ext cx="3200399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.rectorado.uvigo.es\comun\Unidade%20de%20Estudos%20e%20Programas\DATOS\2023\2023_PERSOAL\TRABALLO\2023_IT_TOTAL_TRABALLO.xlsx" TargetMode="External"/><Relationship Id="rId1" Type="http://schemas.openxmlformats.org/officeDocument/2006/relationships/externalLinkPath" Target="/Unidade%20de%20Estudos%20e%20Programas/DATOS/2023/2023_PERSOAL/TRABALLO/2023_IT_TOTAL_TRABAL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áboa PDI para anexar"/>
      <sheetName val="táboa PTXAS para anexar"/>
      <sheetName val="IT_TOTAL"/>
      <sheetName val="suma_IT"/>
      <sheetName val="dinámicas"/>
      <sheetName val="2023_IT"/>
      <sheetName val="maest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8">
          <cell r="J8" t="str">
            <v>Homes</v>
          </cell>
          <cell r="K8" t="str">
            <v>Mulleres</v>
          </cell>
        </row>
        <row r="9">
          <cell r="H9" t="str">
            <v>PDI</v>
          </cell>
          <cell r="M9">
            <v>138</v>
          </cell>
        </row>
        <row r="11">
          <cell r="H11" t="str">
            <v>Persoal investigador</v>
          </cell>
          <cell r="M11">
            <v>60</v>
          </cell>
        </row>
        <row r="12">
          <cell r="H12" t="str">
            <v>PTXAS</v>
          </cell>
          <cell r="M12">
            <v>261</v>
          </cell>
        </row>
        <row r="15">
          <cell r="J15">
            <v>167</v>
          </cell>
          <cell r="K15">
            <v>292</v>
          </cell>
        </row>
        <row r="35">
          <cell r="H35" t="str">
            <v>Total Homes</v>
          </cell>
          <cell r="I35" t="str">
            <v>Total Mulleres</v>
          </cell>
        </row>
        <row r="36">
          <cell r="A36" t="str">
            <v>Accidente Laboral - Enfermidade Profesional</v>
          </cell>
          <cell r="H36">
            <v>9</v>
          </cell>
          <cell r="I36">
            <v>16</v>
          </cell>
          <cell r="J36">
            <v>25</v>
          </cell>
        </row>
        <row r="37">
          <cell r="A37" t="str">
            <v>Enfermidade Común-Accidente non Laboral</v>
          </cell>
          <cell r="H37">
            <v>185</v>
          </cell>
          <cell r="I37">
            <v>351</v>
          </cell>
          <cell r="J37">
            <v>536</v>
          </cell>
        </row>
        <row r="44">
          <cell r="A44" t="str">
            <v>Ata 20 días</v>
          </cell>
          <cell r="H44">
            <v>206</v>
          </cell>
        </row>
        <row r="45">
          <cell r="A45" t="str">
            <v>De 21 días a 3 meses</v>
          </cell>
          <cell r="H45">
            <v>199</v>
          </cell>
        </row>
        <row r="46">
          <cell r="A46" t="str">
            <v>De 3 a 6 meses</v>
          </cell>
          <cell r="H46">
            <v>84</v>
          </cell>
        </row>
        <row r="47">
          <cell r="A47" t="str">
            <v>De 6 a 12 meses</v>
          </cell>
          <cell r="H47">
            <v>72</v>
          </cell>
        </row>
      </sheetData>
      <sheetData sheetId="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8B2F06C-D7E4-42C7-BB94-B2B90891BDA5}" name="Tabla5" displayName="Tabla5" ref="A8:D12" totalsRowShown="0" headerRowDxfId="56" dataDxfId="55">
  <autoFilter ref="A8:D12" xr:uid="{DAC752EB-B550-4DE1-BAB0-08F6049609C4}"/>
  <tableColumns count="4">
    <tableColumn id="1" xr3:uid="{5B7F468D-9A47-4E66-84D4-C9A3D992EB53}" name="PTXAS por tipo" dataDxfId="54"/>
    <tableColumn id="2" xr3:uid="{81435BEE-5F7E-435D-A5A5-68DC63981761}" name="Homes" dataDxfId="53"/>
    <tableColumn id="3" xr3:uid="{F0EEBCCC-4E54-47BA-8689-EA9A49C2F4BD}" name="Mulleres" dataDxfId="52"/>
    <tableColumn id="5" xr3:uid="{A5ADE103-BA48-4013-A991-C40702C0080A}" name="Total" dataDxfId="51"/>
  </tableColumns>
  <tableStyleInfo name="TableStyleMedium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F247857-26D3-44C9-B8D0-342468928AFA}" name="Tabla99" displayName="Tabla99" ref="A28:E33" totalsRowShown="0" headerRowDxfId="110" dataDxfId="109">
  <autoFilter ref="A28:E33" xr:uid="{2517BB27-055D-4D0A-A7E9-E7019445FB69}"/>
  <tableColumns count="5">
    <tableColumn id="1" xr3:uid="{437C65B3-77B1-4019-8D45-B62BCCBB0226}" name="Promedio días hábiles en absentismo*" dataDxfId="108"/>
    <tableColumn id="2" xr3:uid="{28D462F4-0FB1-4FDF-BBC9-DDD91376D691}" name="Tipo_persoal" dataDxfId="107"/>
    <tableColumn id="3" xr3:uid="{079A99EC-CCD5-46B2-91F3-F92D114C6327}" name="Homes" dataDxfId="106"/>
    <tableColumn id="4" xr3:uid="{9ACC418C-2475-4B93-9EEF-C07071BA6A36}" name="Mulleres" dataDxfId="105"/>
    <tableColumn id="5" xr3:uid="{06C6F899-D32B-43FC-9CD3-5887EE6A6414}" name="Total" dataDxfId="104"/>
  </tableColumns>
  <tableStyleInfo name="TableStyleMedium7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52D7F0-09DA-4F22-B90D-746A23667D9E}" name="Tabla8" displayName="Tabla8" ref="A12:E19" totalsRowShown="0" headerRowDxfId="103" dataDxfId="102">
  <autoFilter ref="A12:E19" xr:uid="{9FDFD857-7537-46D7-98E2-441EC9497C7D}"/>
  <tableColumns count="5">
    <tableColumn id="1" xr3:uid="{23D96F0C-AC03-44F5-933A-62E76F169060}" name="Colectivo" dataDxfId="101"/>
    <tableColumn id="2" xr3:uid="{6FF58F48-990F-49C8-A273-2271F021DF8B}" name="Tipo_relación" dataDxfId="100"/>
    <tableColumn id="3" xr3:uid="{63AC0C60-926D-4075-8A34-6692B10A3B27}" name="Homes" dataDxfId="99"/>
    <tableColumn id="4" xr3:uid="{27528CCE-1F06-4BE0-8BE1-A684DAE23703}" name="Mulleres" dataDxfId="98"/>
    <tableColumn id="5" xr3:uid="{C6011B6F-3D75-4128-B110-2E20D6D40C88}" name="Total" dataDxfId="97">
      <calculatedColumnFormula>SUM(Tabla8[[#This Row],[Homes]:[Mulleres]])</calculatedColumnFormula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502F6F5-D7EB-4A99-92FC-9B524B11BA68}" name="Tabla10" displayName="Tabla10" ref="G12:K19" totalsRowShown="0" headerRowDxfId="96" dataDxfId="95">
  <autoFilter ref="G12:K19" xr:uid="{7F5E9EAD-C86D-4589-8A2F-A3D24CB9D41B}"/>
  <tableColumns count="5">
    <tableColumn id="1" xr3:uid="{EECC83A6-3FF1-4F0E-843E-499E7110DD38}" name="Colectivo" dataDxfId="94"/>
    <tableColumn id="2" xr3:uid="{77F42E1E-C672-4D4D-9388-BF7B020DB7B0}" name="Tipo_relación" dataDxfId="93"/>
    <tableColumn id="3" xr3:uid="{96692E87-1DB1-4E1D-A86A-42B4D1086827}" name="Homes" dataDxfId="92"/>
    <tableColumn id="4" xr3:uid="{9DB6EE4C-F920-415F-ABF8-8DD9DE0151FA}" name="Mulleres" dataDxfId="91"/>
    <tableColumn id="5" xr3:uid="{4B79379A-51F9-492A-8323-1839A4E40BA4}" name="Total" dataDxfId="90">
      <calculatedColumnFormula>SUM(Tabla10[[#This Row],[Homes]:[Mulleres]])</calculatedColumnFormula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F65BBA7-B358-4985-9A7F-18C5711BDF2A}" name="Tabla9" displayName="Tabla9" ref="A25:K53" totalsRowShown="0" headerRowDxfId="89" dataDxfId="88">
  <autoFilter ref="A25:K53" xr:uid="{44BF92DE-088B-4D98-9E15-892CC99035FA}"/>
  <tableColumns count="11">
    <tableColumn id="1" xr3:uid="{A0493B7E-29DB-405B-B917-A6E8044168BE}" name="Tipo licenzas que se están a gozar no 2023" dataDxfId="87"/>
    <tableColumn id="2" xr3:uid="{8AD1866B-D014-4FAD-8C61-2013CA21EB9C}" name="Homes" dataDxfId="86"/>
    <tableColumn id="3" xr3:uid="{8283F924-5D31-44F0-9D03-86B5EEF88CF4}" name="Mulleres" dataDxfId="85"/>
    <tableColumn id="4" xr3:uid="{C4541BF0-CA98-43D3-8DB6-E7EDD056D4EC}" name="Total PDI" dataDxfId="84"/>
    <tableColumn id="5" xr3:uid="{C5CFA1DB-449D-4BCA-811C-3168297E4C45}" name="Homes " dataDxfId="83"/>
    <tableColumn id="6" xr3:uid="{87F6231D-9C2C-4496-A91C-C7F7FBDFF45E}" name="Mulleres " dataDxfId="82"/>
    <tableColumn id="7" xr3:uid="{9941E090-3FD9-48AA-934F-C1B12DFD0DAF}" name="Total Persoal investigador" dataDxfId="81"/>
    <tableColumn id="8" xr3:uid="{FD818A58-731E-4D94-A63E-BE73C0A04315}" name="Homes  " dataDxfId="80"/>
    <tableColumn id="9" xr3:uid="{909FEDF2-5598-4EF4-944C-AB48079F93A7}" name="Mulleres  " dataDxfId="79"/>
    <tableColumn id="10" xr3:uid="{E01DE445-5C6B-4454-A11C-C588FAB158DF}" name="Total PTXAS" dataDxfId="78"/>
    <tableColumn id="11" xr3:uid="{4028870F-721C-48D0-AC29-7F01EDDBF4F7}" name="Total" dataDxfId="77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2BBD7E2-5510-4029-8F3A-D60759DEDCCD}" name="Tabla12" displayName="Tabla12" ref="M12:Q19" totalsRowShown="0" headerRowDxfId="76" dataDxfId="75">
  <autoFilter ref="M12:Q19" xr:uid="{D09510FE-FD4F-4A53-89B7-F55D29E9D12A}"/>
  <tableColumns count="5">
    <tableColumn id="1" xr3:uid="{8F7CA559-FB6D-4AB6-9043-AFACA8E5E71C}" name="Promedio días hábiles en licenza*" dataDxfId="74"/>
    <tableColumn id="2" xr3:uid="{1C810941-364F-4F93-BF48-10A885859F99}" name="Tipo_relación" dataDxfId="73"/>
    <tableColumn id="3" xr3:uid="{EC43F5FC-63B1-40C8-81F6-2379B656A3D6}" name="Homes" dataDxfId="72"/>
    <tableColumn id="4" xr3:uid="{6A420B03-B39E-4916-BCE1-E88F0B4338DE}" name="Mulleres" dataDxfId="71"/>
    <tableColumn id="5" xr3:uid="{3F49D188-C8E6-43BE-BE79-92F3F05B857E}" name="Total" dataDxfId="70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9545B98-2EE6-45A3-8FD1-7B587D56C4DB}" name="Tabla13" displayName="Tabla13" ref="M26:W52" totalsRowShown="0" headerRowDxfId="69" dataDxfId="68">
  <autoFilter ref="M26:W52" xr:uid="{1F1E1BF7-A34C-48A2-87BE-C14731B86DDF}"/>
  <tableColumns count="11">
    <tableColumn id="1" xr3:uid="{6266E4EC-CED4-4286-B16F-C43B7739696B}" name="Tipo licenzas concedidas no ano 2023" dataDxfId="67"/>
    <tableColumn id="2" xr3:uid="{9AB497AB-6F03-489A-852F-39BE12EFE788}" name="Homes" dataDxfId="66"/>
    <tableColumn id="3" xr3:uid="{EFD9C472-A027-4BF2-BE89-C14001E418A0}" name="Mulleres" dataDxfId="65"/>
    <tableColumn id="4" xr3:uid="{6EE0DD2C-65EA-4573-B09C-9FE7D7CF0BD4}" name="Total PDI" dataDxfId="64"/>
    <tableColumn id="5" xr3:uid="{54DD6EA4-60CC-475C-96A9-2B1B4F4AE793}" name="Homes " dataDxfId="63"/>
    <tableColumn id="6" xr3:uid="{8EEC7856-AA78-4032-BA2C-F918F2CE3702}" name="Mulleres " dataDxfId="62"/>
    <tableColumn id="7" xr3:uid="{1AB08B1C-5401-473E-B4AF-AF50D36A4ED5}" name="Total Persoal investigador" dataDxfId="61"/>
    <tableColumn id="8" xr3:uid="{8D26928F-AE47-4BCD-9D6E-182C09A86CDC}" name="Homes  " dataDxfId="60"/>
    <tableColumn id="9" xr3:uid="{3E1C4F0F-80C5-4DE3-BB54-1571A866E253}" name="Mulleres  " dataDxfId="59"/>
    <tableColumn id="10" xr3:uid="{3198A7E5-E656-4B07-AA67-9D4D158914A8}" name="Total PTXAS" dataDxfId="58"/>
    <tableColumn id="11" xr3:uid="{B791FEC8-98CA-411A-AEC3-6720C7978F02}" name="Total" dataDxfId="5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F9F719A-E6DE-4E22-AB47-9C91AF4CBE71}" name="Tabla1011" displayName="Tabla1011" ref="A35:J38" totalsRowShown="0" headerRowDxfId="50" dataDxfId="49">
  <autoFilter ref="A35:J38" xr:uid="{A793578D-7D62-4CDF-BFCE-B1611202D289}"/>
  <tableColumns count="10">
    <tableColumn id="1" xr3:uid="{7771BFC5-2DF7-4921-81FF-435E74C1BD09}" name="IT por tipoloxía e colectivo" dataDxfId="48"/>
    <tableColumn id="2" xr3:uid="{3011D876-D2A9-4B2F-AF8F-BAEFD8D2724F}" name="Homes" dataDxfId="47"/>
    <tableColumn id="3" xr3:uid="{79A2C91B-B377-4A1A-BABE-784F9A502206}" name="Mulleres" dataDxfId="46"/>
    <tableColumn id="4" xr3:uid="{E2EAF092-0A22-45F3-9406-E873A1557561}" name="Homes " dataDxfId="45"/>
    <tableColumn id="5" xr3:uid="{4F92DA4E-F948-49F6-895E-F95D32488669}" name="Mulleres " dataDxfId="44"/>
    <tableColumn id="6" xr3:uid="{7250F35F-2FEB-4CC6-9BF6-A6CD99C400BF}" name="Homes  " dataDxfId="43"/>
    <tableColumn id="7" xr3:uid="{3C275DA4-BF64-410F-A41D-C524D551A491}" name="Mulleres  " dataDxfId="42"/>
    <tableColumn id="8" xr3:uid="{03F29061-0262-43AE-965B-2CA95C532C28}" name="Total Homes" dataDxfId="41">
      <calculatedColumnFormula>Tabla1011[[#This Row],[Homes]]+Tabla1011[[#This Row],[Homes ]]+Tabla1011[[#This Row],[Homes  ]]</calculatedColumnFormula>
    </tableColumn>
    <tableColumn id="9" xr3:uid="{58481BE4-E815-4155-B167-7EA59257AC2A}" name="Total Mulleres" dataDxfId="40">
      <calculatedColumnFormula>Tabla1011[[#This Row],[Mulleres]]+Tabla1011[[#This Row],[Mulleres ]]+Tabla1011[[#This Row],[Mulleres  ]]</calculatedColumnFormula>
    </tableColumn>
    <tableColumn id="10" xr3:uid="{484BC26F-3B59-405F-8C87-1E9F8F3807C6}" name="Total" dataDxfId="39">
      <calculatedColumnFormula>Tabla1011[[#This Row],[Total Mulleres]]+Tabla1011[[#This Row],[Total Homes]]</calculatedColumnFormula>
    </tableColumn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7231E1F-7560-45FD-A5C6-4B27AEC48AEC}" name="Tabla11" displayName="Tabla11" ref="A43:H48" totalsRowShown="0" headerRowDxfId="38" dataDxfId="37">
  <autoFilter ref="A43:H48" xr:uid="{13156DB9-6D75-4279-8EB2-0B4E6E6FFC47}"/>
  <tableColumns count="8">
    <tableColumn id="1" xr3:uid="{19E46B36-739D-42D5-9C30-1B388106E49C}" name="IT por tramo de duración_días naturais" dataDxfId="36"/>
    <tableColumn id="2" xr3:uid="{7C98CFFE-F72C-48AB-974C-526D48D08741}" name="Homes" dataDxfId="35"/>
    <tableColumn id="3" xr3:uid="{03F81542-AB8B-4E5B-9AE6-1C39E96545FF}" name="Mulleres" dataDxfId="34"/>
    <tableColumn id="4" xr3:uid="{36FB8F79-5DC3-4682-BC42-D2A7D3A9DE91}" name="Homes " dataDxfId="33"/>
    <tableColumn id="5" xr3:uid="{65F93D6F-C78B-4224-95C1-89CB650CD4E6}" name="Mulleres " dataDxfId="32"/>
    <tableColumn id="6" xr3:uid="{EB3E8319-0DA5-49B1-A3C0-EA974B0EAAD7}" name="Homes  " dataDxfId="31"/>
    <tableColumn id="7" xr3:uid="{6AA947FD-755C-4EA0-B2D1-B6D5F95BD13B}" name="Mulleres  " dataDxfId="30"/>
    <tableColumn id="8" xr3:uid="{2633D0E7-562E-46DD-8F0F-36969DA4B00C}" name="Total" dataDxfId="29">
      <calculatedColumnFormula>SUM(Tabla11[[#This Row],[Homes]:[Mulleres  ]])</calculatedColumnFormula>
    </tableColumn>
  </tableColumns>
  <tableStyleInfo name="TableStyleMedium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E91522E-C5FB-4454-9443-17827D3907E1}" name="Tabla1213" displayName="Tabla1213" ref="J43:Q48" totalsRowShown="0" headerRowDxfId="28" dataDxfId="27">
  <autoFilter ref="J43:Q48" xr:uid="{5C6DD896-3F5C-4D11-B333-86F4DAB35340}"/>
  <tableColumns count="8">
    <tableColumn id="1" xr3:uid="{80F5279A-DF79-422C-BC83-EDB9E14A24D5}" name="Persoas en IT por tramo" dataDxfId="26"/>
    <tableColumn id="2" xr3:uid="{EC297439-1AF8-47B3-9A2B-EE988F433BED}" name="Homes" dataDxfId="25"/>
    <tableColumn id="3" xr3:uid="{0CEF5E80-A9CD-41F0-97B3-71CC246F75C8}" name="Mulleres" dataDxfId="24"/>
    <tableColumn id="4" xr3:uid="{0C8F9460-12CF-433E-A9BE-5D255E097454}" name="Homes " dataDxfId="23"/>
    <tableColumn id="5" xr3:uid="{077C3E0E-B8AA-429C-B4BD-A9F086E49BD3}" name="Mulleres " dataDxfId="22"/>
    <tableColumn id="6" xr3:uid="{1BC9F277-71FF-4F8E-A381-0A74B9B60543}" name="Homes  " dataDxfId="21"/>
    <tableColumn id="7" xr3:uid="{E322AF6A-9918-4261-AA25-F7C12D0EF67B}" name="Mulleres  " dataDxfId="20"/>
    <tableColumn id="8" xr3:uid="{AAA9F4D2-0C45-4DAF-AFF1-64DF6A282AA0}" name="Total" dataDxfId="19">
      <calculatedColumnFormula>SUM(Tabla1213[[#This Row],[Homes]:[Mulleres  ]])</calculatedColumnFormula>
    </tableColumn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8485AF4-F93B-4C80-AE50-841EA302FAB4}" name="Tabla1314" displayName="Tabla1314" ref="A68:E75" totalsRowShown="0" headerRowDxfId="18" dataDxfId="17">
  <autoFilter ref="A68:E75" xr:uid="{F9F973E0-B3AB-42EF-92F4-A49B64063B02}"/>
  <tableColumns count="5">
    <tableColumn id="1" xr3:uid="{F0C519E1-E1F9-4B18-8267-823570F08914}" name="Promedio de días hábiles en IT*" dataDxfId="16"/>
    <tableColumn id="2" xr3:uid="{452C8027-8F68-448D-8389-EBBF8A465241}" name="Tipo_relación" dataDxfId="15"/>
    <tableColumn id="3" xr3:uid="{236ED318-3652-4606-9CDC-3678E22CAFCA}" name="Homes" dataDxfId="14"/>
    <tableColumn id="4" xr3:uid="{0C8F6B9C-8751-4F3B-9F48-B5C3EF9DBBD1}" name="Mulleres" dataDxfId="13"/>
    <tableColumn id="5" xr3:uid="{B091534D-4828-4D41-9486-FD913A56865F}" name="Total" dataDxfId="12"/>
  </tableColumns>
  <tableStyleInfo name="TableStyleMedium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976C0FF-F104-466C-BD5D-6353C689337A}" name="Tabla915" displayName="Tabla915" ref="A15:D18" totalsRowShown="0" headerRowDxfId="11" dataDxfId="10" headerRowCellStyle="Normal 2">
  <autoFilter ref="A15:D18" xr:uid="{DFD992D6-5D83-44B4-B7B9-C8BA1FC32726}"/>
  <tableColumns count="4">
    <tableColumn id="1" xr3:uid="{572D36D7-853B-4790-87A9-2CF24553FCAE}" name="PDI por tipo" dataDxfId="9"/>
    <tableColumn id="2" xr3:uid="{FDE5EB6E-726E-449B-AF8B-494E34475387}" name="Homes" dataDxfId="8"/>
    <tableColumn id="3" xr3:uid="{6DDD9E53-6864-4461-AD85-07BEFC3F4F4B}" name="Mulleres" dataDxfId="7"/>
    <tableColumn id="4" xr3:uid="{9D888393-45A6-4DFE-8C88-FD7E6A8788F7}" name="Total" dataDxfId="6">
      <calculatedColumnFormula>SUM(Tabla915[[#This Row],[Homes]:[Mulleres]])</calculatedColumnFormula>
    </tableColumn>
  </tableColumns>
  <tableStyleInfo name="TableStyleMedium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A4C44389-7E0E-4593-A593-C0B39BAD2B72}" name="Tabla1015" displayName="Tabla1015" ref="A21:D25" totalsRowShown="0" headerRowDxfId="5" dataDxfId="4" headerRowCellStyle="Normal 2">
  <autoFilter ref="A21:D25" xr:uid="{3CA1C60B-A964-408D-856E-24EE8B6033CA}"/>
  <tableColumns count="4">
    <tableColumn id="1" xr3:uid="{39B2E66F-2C60-429B-BC0A-79F950C22FF6}" name="PI por categorías segundo tarefas" dataDxfId="3"/>
    <tableColumn id="2" xr3:uid="{70AFED4A-905A-46A1-AF25-1F37C15CF845}" name="Homes" dataDxfId="2"/>
    <tableColumn id="3" xr3:uid="{1966B0EE-3645-4BEF-A672-2D359C87EA39}" name="Mulleres" dataDxfId="1"/>
    <tableColumn id="4" xr3:uid="{378DD712-B4F4-4903-B2AD-9796583453A3}" name="Total" dataDxfId="0">
      <calculatedColumnFormula>SUM(Tabla1015[[#This Row],[Homes]:[Mulleres]])</calculatedColumnFormula>
    </tableColumn>
  </tableColumns>
  <tableStyleInfo name="TableStyleMedium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C80E91A-18E5-4E6E-B467-7E65499BD951}" name="Tabla6" displayName="Tabla6" ref="A10:E15" totalsRowShown="0" headerRowDxfId="130" dataDxfId="129">
  <autoFilter ref="A10:E15" xr:uid="{924E9601-EDB5-4B12-9954-67E295E578A5}"/>
  <tableColumns count="5">
    <tableColumn id="1" xr3:uid="{B3C9FA85-0614-4780-8AE9-6F73EC4325A7}" name="Persoal en absentismo por colectivo" dataDxfId="128"/>
    <tableColumn id="2" xr3:uid="{7DC4F9C5-650B-4535-BBA9-AC6FC54AF932}" name="Tipo_relación" dataDxfId="127"/>
    <tableColumn id="3" xr3:uid="{D398FBAA-74C6-4704-90F8-D53775802F70}" name="Homes" dataDxfId="126"/>
    <tableColumn id="4" xr3:uid="{036492E3-6DF0-485D-A2E7-002187A1EB57}" name="Mulleres" dataDxfId="125"/>
    <tableColumn id="5" xr3:uid="{98BD5115-83DE-412B-8A30-18CA34006807}" name="Total" dataDxfId="124">
      <calculatedColumnFormula>SUM(Tabla6[[#This Row],[Homes]:[Mulleres]])</calculatedColumnFormula>
    </tableColumn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5B37993-CAFB-4551-BB1A-B1E1369E5F16}" name="Tabla88" displayName="Tabla88" ref="A19:K24" totalsRowShown="0" headerRowDxfId="123" dataDxfId="122">
  <autoFilter ref="A19:K24" xr:uid="{08BE7615-5FC2-43E4-8916-873E63362731}"/>
  <tableColumns count="11">
    <tableColumn id="1" xr3:uid="{C8F0BC7C-6DC6-4250-ACBC-FB88F0C45094}" name="Tipo de absentismo por colectivo" dataDxfId="121"/>
    <tableColumn id="2" xr3:uid="{D55B3FA5-3A45-4BDE-9219-A2A70F569F9D}" name="Homes" dataDxfId="120"/>
    <tableColumn id="3" xr3:uid="{5E82285D-EAE8-4642-BD49-2510ECF93094}" name="Mulleres" dataDxfId="119"/>
    <tableColumn id="4" xr3:uid="{C214233F-5B17-41F8-B077-8E4EBB3EE51D}" name="Total PDI" dataDxfId="118">
      <calculatedColumnFormula>SUM(Tabla88[[#This Row],[Homes]:[Mulleres]])</calculatedColumnFormula>
    </tableColumn>
    <tableColumn id="5" xr3:uid="{C94A6261-3192-4DF3-9183-AFB5920D8C52}" name="Homes " dataDxfId="117"/>
    <tableColumn id="6" xr3:uid="{28AD1618-7946-4DEA-B90E-5648BEB5C472}" name="Mulleres " dataDxfId="116"/>
    <tableColumn id="7" xr3:uid="{8B583892-4A03-4C61-BBC4-6A0BB136C5B8}" name="Total Persoal investigador" dataDxfId="115">
      <calculatedColumnFormula>SUM(Tabla88[[#This Row],[Homes ]:[Mulleres ]])</calculatedColumnFormula>
    </tableColumn>
    <tableColumn id="8" xr3:uid="{285040D7-C58C-4A61-B0CA-A98F95A4BC89}" name="Homes  " dataDxfId="114"/>
    <tableColumn id="9" xr3:uid="{A16B0884-079D-43F7-A489-10E102627782}" name="Mulleres  " dataDxfId="113"/>
    <tableColumn id="10" xr3:uid="{EBD3FB5F-EA26-4685-876D-EA8C1832DD7B}" name="Total PTXAS" dataDxfId="112">
      <calculatedColumnFormula>SUM(Tabla88[[#This Row],[Homes  ]:[Mulleres  ]])</calculatedColumnFormula>
    </tableColumn>
    <tableColumn id="11" xr3:uid="{E517E0EB-4A19-4A67-BD58-1BA2754DC20A}" name="Total" dataDxfId="111">
      <calculatedColumnFormula>Tabla88[[#This Row],[Total PTXAS]]+Tabla88[[#This Row],[Total Persoal investigador]]+Tabla88[[#This Row],[Total PDI]]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drawing" Target="../drawings/drawing2.xml"/><Relationship Id="rId4" Type="http://schemas.openxmlformats.org/officeDocument/2006/relationships/table" Target="../tables/table10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7" Type="http://schemas.openxmlformats.org/officeDocument/2006/relationships/table" Target="../tables/table1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4.xml"/><Relationship Id="rId5" Type="http://schemas.openxmlformats.org/officeDocument/2006/relationships/table" Target="../tables/table13.xml"/><Relationship Id="rId4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EFA06-B172-4653-9CC3-3FA4AAD89EA1}">
  <dimension ref="A1:IR77"/>
  <sheetViews>
    <sheetView tabSelected="1" workbookViewId="0">
      <selection activeCell="E9" sqref="E9"/>
    </sheetView>
  </sheetViews>
  <sheetFormatPr baseColWidth="10" defaultRowHeight="15" x14ac:dyDescent="0.25"/>
  <cols>
    <col min="1" max="1" width="32.25" style="8" customWidth="1"/>
    <col min="2" max="2" width="13.25" style="8" customWidth="1"/>
    <col min="3" max="4" width="11" style="8"/>
    <col min="5" max="5" width="12.875" style="8" customWidth="1"/>
    <col min="6" max="6" width="11" style="8"/>
    <col min="7" max="7" width="10.5" style="8" customWidth="1"/>
    <col min="8" max="8" width="16.75" style="8" bestFit="1" customWidth="1"/>
    <col min="9" max="9" width="16.25" style="8" bestFit="1" customWidth="1"/>
    <col min="10" max="10" width="20.875" style="8" customWidth="1"/>
    <col min="11" max="12" width="11" style="8"/>
    <col min="13" max="13" width="21.125" style="8" customWidth="1"/>
    <col min="14" max="15" width="12.5" style="8" customWidth="1"/>
    <col min="16" max="16" width="10.5" style="8" customWidth="1"/>
    <col min="17" max="16384" width="11" style="8"/>
  </cols>
  <sheetData>
    <row r="1" spans="1:252" s="16" customFormat="1" ht="57" customHeight="1" thickBot="1" x14ac:dyDescent="0.3">
      <c r="A1" s="12"/>
      <c r="B1" s="13"/>
      <c r="C1" s="13"/>
      <c r="D1" s="13"/>
      <c r="E1" s="13"/>
      <c r="F1" s="15"/>
      <c r="G1" s="15"/>
      <c r="H1" s="15"/>
      <c r="I1" s="15"/>
      <c r="J1" s="15"/>
      <c r="K1" s="15"/>
      <c r="L1" s="15"/>
      <c r="M1" s="23" t="s">
        <v>0</v>
      </c>
      <c r="N1" s="23"/>
      <c r="O1" s="23"/>
      <c r="P1" s="24"/>
      <c r="Q1" s="24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</row>
    <row r="3" spans="1:252" x14ac:dyDescent="0.25">
      <c r="A3" s="8" t="s">
        <v>66</v>
      </c>
    </row>
    <row r="4" spans="1:252" x14ac:dyDescent="0.25">
      <c r="A4" s="8" t="s">
        <v>3</v>
      </c>
    </row>
    <row r="5" spans="1:252" x14ac:dyDescent="0.25">
      <c r="A5" s="25" t="s">
        <v>92</v>
      </c>
    </row>
    <row r="8" spans="1:252" x14ac:dyDescent="0.25">
      <c r="A8" s="8" t="s">
        <v>67</v>
      </c>
      <c r="B8" s="8" t="s">
        <v>8</v>
      </c>
      <c r="C8" s="8" t="s">
        <v>9</v>
      </c>
      <c r="D8" s="8" t="s">
        <v>10</v>
      </c>
      <c r="H8" s="26" t="s">
        <v>68</v>
      </c>
      <c r="I8" s="27" t="s">
        <v>7</v>
      </c>
      <c r="J8" s="27" t="s">
        <v>8</v>
      </c>
      <c r="K8" s="27" t="s">
        <v>9</v>
      </c>
      <c r="L8" s="27" t="s">
        <v>10</v>
      </c>
      <c r="M8" s="27" t="s">
        <v>69</v>
      </c>
      <c r="N8" s="27" t="s">
        <v>70</v>
      </c>
      <c r="O8" s="28" t="s">
        <v>71</v>
      </c>
    </row>
    <row r="9" spans="1:252" x14ac:dyDescent="0.25">
      <c r="A9" s="8" t="s">
        <v>17</v>
      </c>
      <c r="B9" s="8">
        <v>4</v>
      </c>
      <c r="C9" s="8">
        <v>4</v>
      </c>
      <c r="D9" s="8">
        <v>8</v>
      </c>
      <c r="H9" s="29" t="s">
        <v>12</v>
      </c>
      <c r="I9" s="30" t="s">
        <v>13</v>
      </c>
      <c r="J9" s="30">
        <v>27</v>
      </c>
      <c r="K9" s="30">
        <v>30</v>
      </c>
      <c r="L9" s="30">
        <f>SUM('2023_IT'!$J9:$K9)</f>
        <v>57</v>
      </c>
      <c r="M9" s="31">
        <f>L9+L10</f>
        <v>138</v>
      </c>
      <c r="N9" s="31">
        <v>1543</v>
      </c>
      <c r="O9" s="32">
        <f>M9/N9</f>
        <v>8.9436163318211276E-2</v>
      </c>
    </row>
    <row r="10" spans="1:252" x14ac:dyDescent="0.25">
      <c r="A10" s="8" t="s">
        <v>72</v>
      </c>
      <c r="B10" s="8">
        <v>247</v>
      </c>
      <c r="C10" s="8">
        <v>452</v>
      </c>
      <c r="D10" s="8">
        <v>699</v>
      </c>
      <c r="H10" s="33"/>
      <c r="I10" s="34" t="s">
        <v>14</v>
      </c>
      <c r="J10" s="34">
        <v>33</v>
      </c>
      <c r="K10" s="34">
        <v>48</v>
      </c>
      <c r="L10" s="34">
        <f>SUM('2023_IT'!$J10:$K10)</f>
        <v>81</v>
      </c>
      <c r="M10" s="35"/>
      <c r="N10" s="35"/>
      <c r="O10" s="36"/>
    </row>
    <row r="11" spans="1:252" x14ac:dyDescent="0.25">
      <c r="A11" s="8" t="s">
        <v>73</v>
      </c>
      <c r="B11" s="8">
        <v>64</v>
      </c>
      <c r="C11" s="8">
        <v>50</v>
      </c>
      <c r="D11" s="8">
        <v>114</v>
      </c>
      <c r="H11" s="37" t="s">
        <v>15</v>
      </c>
      <c r="I11" s="30" t="s">
        <v>14</v>
      </c>
      <c r="J11" s="30">
        <v>29</v>
      </c>
      <c r="K11" s="30">
        <v>31</v>
      </c>
      <c r="L11" s="30">
        <f>SUM('2023_IT'!$J11:$K11)</f>
        <v>60</v>
      </c>
      <c r="M11" s="38">
        <f>L11</f>
        <v>60</v>
      </c>
      <c r="N11" s="38">
        <v>825</v>
      </c>
      <c r="O11" s="39">
        <f>M11/N11</f>
        <v>7.2727272727272724E-2</v>
      </c>
    </row>
    <row r="12" spans="1:252" x14ac:dyDescent="0.25">
      <c r="A12" s="8" t="s">
        <v>10</v>
      </c>
      <c r="B12" s="8">
        <f>SUBTOTAL(109,B9:B11)</f>
        <v>315</v>
      </c>
      <c r="C12" s="8">
        <f>SUBTOTAL(109,C9:C11)</f>
        <v>506</v>
      </c>
      <c r="D12" s="8">
        <f>SUBTOTAL(109,D9:D11)</f>
        <v>821</v>
      </c>
      <c r="H12" s="40" t="s">
        <v>16</v>
      </c>
      <c r="I12" s="34" t="s">
        <v>17</v>
      </c>
      <c r="J12" s="34"/>
      <c r="K12" s="34">
        <v>1</v>
      </c>
      <c r="L12" s="34">
        <f>SUM('2023_IT'!$J12:$K12)</f>
        <v>1</v>
      </c>
      <c r="M12" s="41">
        <f>L12+L13+L14</f>
        <v>261</v>
      </c>
      <c r="N12" s="41">
        <v>821</v>
      </c>
      <c r="O12" s="42">
        <f>M12/N12</f>
        <v>0.31790499390986604</v>
      </c>
    </row>
    <row r="13" spans="1:252" x14ac:dyDescent="0.25">
      <c r="H13" s="43"/>
      <c r="I13" s="30" t="s">
        <v>13</v>
      </c>
      <c r="J13" s="30">
        <v>58</v>
      </c>
      <c r="K13" s="30">
        <v>159</v>
      </c>
      <c r="L13" s="30">
        <f>SUM('2023_IT'!$J13:$K13)</f>
        <v>217</v>
      </c>
      <c r="M13" s="44"/>
      <c r="N13" s="44"/>
      <c r="O13" s="45"/>
    </row>
    <row r="14" spans="1:252" x14ac:dyDescent="0.25">
      <c r="H14" s="46"/>
      <c r="I14" s="34" t="s">
        <v>14</v>
      </c>
      <c r="J14" s="34">
        <v>20</v>
      </c>
      <c r="K14" s="34">
        <v>23</v>
      </c>
      <c r="L14" s="34">
        <f>SUM('2023_IT'!$J14:$K14)</f>
        <v>43</v>
      </c>
      <c r="M14" s="47"/>
      <c r="N14" s="47"/>
      <c r="O14" s="48"/>
    </row>
    <row r="15" spans="1:252" ht="15.75" thickBot="1" x14ac:dyDescent="0.3">
      <c r="A15" s="49" t="s">
        <v>74</v>
      </c>
      <c r="B15" s="50" t="s">
        <v>8</v>
      </c>
      <c r="C15" s="50" t="s">
        <v>9</v>
      </c>
      <c r="D15" s="8" t="s">
        <v>10</v>
      </c>
      <c r="H15" s="51" t="s">
        <v>10</v>
      </c>
      <c r="I15" s="52"/>
      <c r="J15" s="52">
        <f>SUBTOTAL(109,J9:J14)</f>
        <v>167</v>
      </c>
      <c r="K15" s="52">
        <f>SUBTOTAL(109,K9:K14)</f>
        <v>292</v>
      </c>
      <c r="L15" s="52">
        <f>SUM('2023_IT'!$J15:$K15)</f>
        <v>459</v>
      </c>
      <c r="M15" s="53">
        <f>M9+M11+M12</f>
        <v>459</v>
      </c>
      <c r="N15" s="52"/>
      <c r="O15" s="54"/>
    </row>
    <row r="16" spans="1:252" ht="15.75" thickTop="1" x14ac:dyDescent="0.25">
      <c r="A16" s="55" t="s">
        <v>75</v>
      </c>
      <c r="B16" s="56">
        <v>495</v>
      </c>
      <c r="C16" s="56">
        <v>336</v>
      </c>
      <c r="D16" s="8">
        <f>SUM(Tabla915[[#This Row],[Homes]:[Mulleres]])</f>
        <v>831</v>
      </c>
    </row>
    <row r="17" spans="1:4" x14ac:dyDescent="0.25">
      <c r="A17" s="55" t="s">
        <v>76</v>
      </c>
      <c r="B17" s="56">
        <v>382</v>
      </c>
      <c r="C17" s="56">
        <v>330</v>
      </c>
      <c r="D17" s="8">
        <f>SUM(Tabla915[[#This Row],[Homes]:[Mulleres]])</f>
        <v>712</v>
      </c>
    </row>
    <row r="18" spans="1:4" x14ac:dyDescent="0.25">
      <c r="A18" s="57" t="s">
        <v>10</v>
      </c>
      <c r="B18" s="58">
        <f>SUBTOTAL(109,B16:B17)</f>
        <v>877</v>
      </c>
      <c r="C18" s="58">
        <f>SUBTOTAL(109,C16:C17)</f>
        <v>666</v>
      </c>
      <c r="D18" s="8">
        <f>SUM(Tabla915[[#This Row],[Homes]:[Mulleres]])</f>
        <v>1543</v>
      </c>
    </row>
    <row r="21" spans="1:4" x14ac:dyDescent="0.25">
      <c r="A21" s="59" t="s">
        <v>77</v>
      </c>
      <c r="B21" s="60" t="s">
        <v>8</v>
      </c>
      <c r="C21" s="60" t="s">
        <v>9</v>
      </c>
      <c r="D21" s="60" t="s">
        <v>10</v>
      </c>
    </row>
    <row r="22" spans="1:4" x14ac:dyDescent="0.25">
      <c r="A22" s="8" t="s">
        <v>15</v>
      </c>
      <c r="B22" s="8">
        <v>189</v>
      </c>
      <c r="C22" s="8">
        <v>153</v>
      </c>
      <c r="D22" s="8">
        <f>SUM(Tabla1015[[#This Row],[Homes]:[Mulleres]])</f>
        <v>342</v>
      </c>
    </row>
    <row r="23" spans="1:4" x14ac:dyDescent="0.25">
      <c r="A23" s="8" t="s">
        <v>78</v>
      </c>
      <c r="B23" s="8">
        <v>90</v>
      </c>
      <c r="C23" s="8">
        <v>98</v>
      </c>
      <c r="D23" s="8">
        <f>SUM(Tabla1015[[#This Row],[Homes]:[Mulleres]])</f>
        <v>188</v>
      </c>
    </row>
    <row r="24" spans="1:4" x14ac:dyDescent="0.25">
      <c r="A24" s="8" t="s">
        <v>79</v>
      </c>
      <c r="B24" s="8">
        <v>151</v>
      </c>
      <c r="C24" s="8">
        <v>144</v>
      </c>
      <c r="D24" s="8">
        <f>SUM(Tabla1015[[#This Row],[Homes]:[Mulleres]])</f>
        <v>295</v>
      </c>
    </row>
    <row r="25" spans="1:4" x14ac:dyDescent="0.25">
      <c r="A25" s="8" t="s">
        <v>10</v>
      </c>
      <c r="B25" s="8">
        <f>SUBTOTAL(109,B22:B24)</f>
        <v>430</v>
      </c>
      <c r="C25" s="8">
        <f>SUBTOTAL(109,C22:C24)</f>
        <v>395</v>
      </c>
      <c r="D25" s="8">
        <f>SUM(Tabla1015[[#This Row],[Homes]:[Mulleres]])</f>
        <v>825</v>
      </c>
    </row>
    <row r="34" spans="1:17" ht="15.75" x14ac:dyDescent="0.25">
      <c r="B34" s="61" t="s">
        <v>12</v>
      </c>
      <c r="C34" s="61"/>
      <c r="D34" s="61" t="s">
        <v>15</v>
      </c>
      <c r="E34" s="61"/>
      <c r="F34" s="61" t="s">
        <v>16</v>
      </c>
      <c r="G34" s="61"/>
    </row>
    <row r="35" spans="1:17" x14ac:dyDescent="0.25">
      <c r="A35" s="8" t="s">
        <v>80</v>
      </c>
      <c r="B35" s="9" t="s">
        <v>8</v>
      </c>
      <c r="C35" s="9" t="s">
        <v>9</v>
      </c>
      <c r="D35" s="9" t="s">
        <v>21</v>
      </c>
      <c r="E35" s="9" t="s">
        <v>22</v>
      </c>
      <c r="F35" s="9" t="s">
        <v>24</v>
      </c>
      <c r="G35" s="9" t="s">
        <v>25</v>
      </c>
      <c r="H35" s="9" t="s">
        <v>81</v>
      </c>
      <c r="I35" s="9" t="s">
        <v>82</v>
      </c>
      <c r="J35" s="9" t="s">
        <v>10</v>
      </c>
    </row>
    <row r="36" spans="1:17" x14ac:dyDescent="0.25">
      <c r="A36" s="8" t="s">
        <v>83</v>
      </c>
      <c r="B36" s="8">
        <v>5</v>
      </c>
      <c r="C36" s="8">
        <v>3</v>
      </c>
      <c r="D36" s="8">
        <v>2</v>
      </c>
      <c r="E36" s="8">
        <v>2</v>
      </c>
      <c r="F36" s="8">
        <v>2</v>
      </c>
      <c r="G36" s="8">
        <v>11</v>
      </c>
      <c r="H36" s="8">
        <f>Tabla1011[[#This Row],[Homes]]+Tabla1011[[#This Row],[Homes ]]+Tabla1011[[#This Row],[Homes  ]]</f>
        <v>9</v>
      </c>
      <c r="I36" s="8">
        <f>Tabla1011[[#This Row],[Mulleres]]+Tabla1011[[#This Row],[Mulleres ]]+Tabla1011[[#This Row],[Mulleres  ]]</f>
        <v>16</v>
      </c>
      <c r="J36" s="8">
        <f>Tabla1011[[#This Row],[Total Mulleres]]+Tabla1011[[#This Row],[Total Homes]]</f>
        <v>25</v>
      </c>
    </row>
    <row r="37" spans="1:17" x14ac:dyDescent="0.25">
      <c r="A37" s="8" t="s">
        <v>84</v>
      </c>
      <c r="B37" s="8">
        <v>60</v>
      </c>
      <c r="C37" s="8">
        <v>86</v>
      </c>
      <c r="D37" s="8">
        <v>28</v>
      </c>
      <c r="E37" s="8">
        <v>31</v>
      </c>
      <c r="F37" s="8">
        <v>97</v>
      </c>
      <c r="G37" s="8">
        <v>234</v>
      </c>
      <c r="H37" s="8">
        <f>Tabla1011[[#This Row],[Homes]]+Tabla1011[[#This Row],[Homes ]]+Tabla1011[[#This Row],[Homes  ]]</f>
        <v>185</v>
      </c>
      <c r="I37" s="8">
        <f>Tabla1011[[#This Row],[Mulleres]]+Tabla1011[[#This Row],[Mulleres ]]+Tabla1011[[#This Row],[Mulleres  ]]</f>
        <v>351</v>
      </c>
      <c r="J37" s="8">
        <f>Tabla1011[[#This Row],[Total Mulleres]]+Tabla1011[[#This Row],[Total Homes]]</f>
        <v>536</v>
      </c>
    </row>
    <row r="38" spans="1:17" x14ac:dyDescent="0.25">
      <c r="A38" s="8" t="s">
        <v>10</v>
      </c>
      <c r="B38" s="8">
        <f>SUBTOTAL(109,B36:B37)</f>
        <v>65</v>
      </c>
      <c r="C38" s="8">
        <f t="shared" ref="C38:G38" si="0">SUBTOTAL(109,C36:C37)</f>
        <v>89</v>
      </c>
      <c r="D38" s="8">
        <f t="shared" si="0"/>
        <v>30</v>
      </c>
      <c r="E38" s="8">
        <f t="shared" si="0"/>
        <v>33</v>
      </c>
      <c r="F38" s="8">
        <f t="shared" si="0"/>
        <v>99</v>
      </c>
      <c r="G38" s="8">
        <f t="shared" si="0"/>
        <v>245</v>
      </c>
      <c r="H38" s="8">
        <f>Tabla1011[[#This Row],[Homes]]+Tabla1011[[#This Row],[Homes ]]+Tabla1011[[#This Row],[Homes  ]]</f>
        <v>194</v>
      </c>
      <c r="I38" s="8">
        <f>Tabla1011[[#This Row],[Mulleres]]+Tabla1011[[#This Row],[Mulleres ]]+Tabla1011[[#This Row],[Mulleres  ]]</f>
        <v>367</v>
      </c>
      <c r="J38" s="8">
        <f>Tabla1011[[#This Row],[Total Mulleres]]+Tabla1011[[#This Row],[Total Homes]]</f>
        <v>561</v>
      </c>
    </row>
    <row r="42" spans="1:17" ht="15.75" x14ac:dyDescent="0.25">
      <c r="B42" s="61" t="s">
        <v>12</v>
      </c>
      <c r="C42" s="61"/>
      <c r="D42" s="61" t="s">
        <v>15</v>
      </c>
      <c r="E42" s="61"/>
      <c r="F42" s="61" t="s">
        <v>16</v>
      </c>
      <c r="G42" s="61"/>
      <c r="K42" s="61" t="s">
        <v>12</v>
      </c>
      <c r="L42" s="61"/>
      <c r="M42" s="61" t="s">
        <v>15</v>
      </c>
      <c r="N42" s="61"/>
      <c r="O42" s="61" t="s">
        <v>16</v>
      </c>
      <c r="P42" s="61"/>
    </row>
    <row r="43" spans="1:17" x14ac:dyDescent="0.25">
      <c r="A43" s="8" t="s">
        <v>85</v>
      </c>
      <c r="B43" s="9" t="s">
        <v>8</v>
      </c>
      <c r="C43" s="9" t="s">
        <v>9</v>
      </c>
      <c r="D43" s="9" t="s">
        <v>21</v>
      </c>
      <c r="E43" s="9" t="s">
        <v>22</v>
      </c>
      <c r="F43" s="9" t="s">
        <v>24</v>
      </c>
      <c r="G43" s="9" t="s">
        <v>25</v>
      </c>
      <c r="H43" s="9" t="s">
        <v>10</v>
      </c>
      <c r="J43" s="8" t="s">
        <v>86</v>
      </c>
      <c r="K43" s="9" t="s">
        <v>8</v>
      </c>
      <c r="L43" s="9" t="s">
        <v>9</v>
      </c>
      <c r="M43" s="9" t="s">
        <v>21</v>
      </c>
      <c r="N43" s="9" t="s">
        <v>22</v>
      </c>
      <c r="O43" s="9" t="s">
        <v>24</v>
      </c>
      <c r="P43" s="9" t="s">
        <v>25</v>
      </c>
      <c r="Q43" s="9" t="s">
        <v>10</v>
      </c>
    </row>
    <row r="44" spans="1:17" x14ac:dyDescent="0.25">
      <c r="A44" s="8" t="s">
        <v>87</v>
      </c>
      <c r="B44" s="8">
        <v>30</v>
      </c>
      <c r="C44" s="8">
        <v>33</v>
      </c>
      <c r="D44" s="8">
        <v>12</v>
      </c>
      <c r="E44" s="8">
        <v>13</v>
      </c>
      <c r="F44" s="8">
        <v>33</v>
      </c>
      <c r="G44" s="8">
        <v>85</v>
      </c>
      <c r="H44" s="8">
        <f>SUM(Tabla11[[#This Row],[Homes]:[Mulleres  ]])</f>
        <v>206</v>
      </c>
      <c r="J44" s="8" t="s">
        <v>87</v>
      </c>
      <c r="K44" s="8">
        <v>28</v>
      </c>
      <c r="L44" s="8">
        <v>30</v>
      </c>
      <c r="M44" s="8">
        <v>12</v>
      </c>
      <c r="N44" s="8">
        <v>13</v>
      </c>
      <c r="O44" s="8">
        <v>29</v>
      </c>
      <c r="P44" s="8">
        <v>75</v>
      </c>
      <c r="Q44" s="8">
        <f>SUM(Tabla1213[[#This Row],[Homes]:[Mulleres  ]])</f>
        <v>187</v>
      </c>
    </row>
    <row r="45" spans="1:17" x14ac:dyDescent="0.25">
      <c r="A45" s="8" t="s">
        <v>88</v>
      </c>
      <c r="B45" s="8">
        <v>22</v>
      </c>
      <c r="C45" s="8">
        <v>41</v>
      </c>
      <c r="D45" s="8">
        <v>12</v>
      </c>
      <c r="E45" s="8">
        <v>11</v>
      </c>
      <c r="F45" s="8">
        <v>37</v>
      </c>
      <c r="G45" s="8">
        <v>76</v>
      </c>
      <c r="H45" s="8">
        <f>SUM(Tabla11[[#This Row],[Homes]:[Mulleres  ]])</f>
        <v>199</v>
      </c>
      <c r="J45" s="8" t="s">
        <v>88</v>
      </c>
      <c r="K45" s="8">
        <v>21</v>
      </c>
      <c r="L45" s="8">
        <v>35</v>
      </c>
      <c r="M45" s="8">
        <v>11</v>
      </c>
      <c r="N45" s="8">
        <v>11</v>
      </c>
      <c r="O45" s="8">
        <v>29</v>
      </c>
      <c r="P45" s="8">
        <v>58</v>
      </c>
      <c r="Q45" s="8">
        <f>SUM(Tabla1213[[#This Row],[Homes]:[Mulleres  ]])</f>
        <v>165</v>
      </c>
    </row>
    <row r="46" spans="1:17" x14ac:dyDescent="0.25">
      <c r="A46" s="8" t="s">
        <v>89</v>
      </c>
      <c r="B46" s="8">
        <v>13</v>
      </c>
      <c r="C46" s="8">
        <v>7</v>
      </c>
      <c r="D46" s="8">
        <v>3</v>
      </c>
      <c r="E46" s="8">
        <v>4</v>
      </c>
      <c r="F46" s="8">
        <v>17</v>
      </c>
      <c r="G46" s="8">
        <v>40</v>
      </c>
      <c r="H46" s="8">
        <f>SUM(Tabla11[[#This Row],[Homes]:[Mulleres  ]])</f>
        <v>84</v>
      </c>
      <c r="J46" s="8" t="s">
        <v>89</v>
      </c>
      <c r="K46" s="8">
        <v>11</v>
      </c>
      <c r="L46" s="8">
        <v>7</v>
      </c>
      <c r="M46" s="8">
        <v>3</v>
      </c>
      <c r="N46" s="8">
        <v>4</v>
      </c>
      <c r="O46" s="8">
        <v>10</v>
      </c>
      <c r="P46" s="8">
        <v>19</v>
      </c>
      <c r="Q46" s="8">
        <f>SUM(Tabla1213[[#This Row],[Homes]:[Mulleres  ]])</f>
        <v>54</v>
      </c>
    </row>
    <row r="47" spans="1:17" x14ac:dyDescent="0.25">
      <c r="A47" s="8" t="s">
        <v>90</v>
      </c>
      <c r="C47" s="8">
        <v>8</v>
      </c>
      <c r="D47" s="8">
        <v>3</v>
      </c>
      <c r="E47" s="8">
        <v>5</v>
      </c>
      <c r="F47" s="8">
        <v>12</v>
      </c>
      <c r="G47" s="8">
        <v>44</v>
      </c>
      <c r="H47" s="8">
        <f>SUM(Tabla11[[#This Row],[Homes]:[Mulleres  ]])</f>
        <v>72</v>
      </c>
      <c r="J47" s="8" t="s">
        <v>90</v>
      </c>
      <c r="L47" s="8">
        <v>6</v>
      </c>
      <c r="M47" s="8">
        <v>3</v>
      </c>
      <c r="N47" s="8">
        <v>3</v>
      </c>
      <c r="O47" s="8">
        <v>9</v>
      </c>
      <c r="P47" s="8">
        <v>31</v>
      </c>
      <c r="Q47" s="8">
        <f>SUM(Tabla1213[[#This Row],[Homes]:[Mulleres  ]])</f>
        <v>52</v>
      </c>
    </row>
    <row r="48" spans="1:17" x14ac:dyDescent="0.25">
      <c r="A48" s="8" t="s">
        <v>10</v>
      </c>
      <c r="B48" s="8">
        <f>SUBTOTAL(109,B44:B47)</f>
        <v>65</v>
      </c>
      <c r="C48" s="8">
        <f t="shared" ref="C48:G48" si="1">SUBTOTAL(109,C44:C47)</f>
        <v>89</v>
      </c>
      <c r="D48" s="8">
        <f t="shared" si="1"/>
        <v>30</v>
      </c>
      <c r="E48" s="8">
        <f t="shared" si="1"/>
        <v>33</v>
      </c>
      <c r="F48" s="8">
        <f t="shared" si="1"/>
        <v>99</v>
      </c>
      <c r="G48" s="8">
        <f t="shared" si="1"/>
        <v>245</v>
      </c>
      <c r="H48" s="8">
        <f>SUM(Tabla11[[#This Row],[Homes]:[Mulleres  ]])</f>
        <v>561</v>
      </c>
      <c r="J48" s="8" t="s">
        <v>10</v>
      </c>
      <c r="K48" s="8">
        <f>SUBTOTAL(109,K44:K47)</f>
        <v>60</v>
      </c>
      <c r="L48" s="8">
        <f t="shared" ref="L48:P48" si="2">SUBTOTAL(109,L44:L47)</f>
        <v>78</v>
      </c>
      <c r="M48" s="8">
        <f t="shared" si="2"/>
        <v>29</v>
      </c>
      <c r="N48" s="8">
        <f t="shared" si="2"/>
        <v>31</v>
      </c>
      <c r="O48" s="8">
        <f t="shared" si="2"/>
        <v>77</v>
      </c>
      <c r="P48" s="8">
        <f t="shared" si="2"/>
        <v>183</v>
      </c>
      <c r="Q48" s="8">
        <f>SUM(Tabla1213[[#This Row],[Homes]:[Mulleres  ]])</f>
        <v>458</v>
      </c>
    </row>
    <row r="68" spans="1:5" x14ac:dyDescent="0.25">
      <c r="A68" s="8" t="s">
        <v>91</v>
      </c>
      <c r="B68" s="8" t="s">
        <v>7</v>
      </c>
      <c r="C68" s="8" t="s">
        <v>8</v>
      </c>
      <c r="D68" s="8" t="s">
        <v>9</v>
      </c>
      <c r="E68" s="8" t="s">
        <v>10</v>
      </c>
    </row>
    <row r="69" spans="1:5" x14ac:dyDescent="0.25">
      <c r="A69" s="8" t="s">
        <v>12</v>
      </c>
      <c r="B69" s="8" t="s">
        <v>13</v>
      </c>
      <c r="C69" s="10">
        <v>37.25</v>
      </c>
      <c r="D69" s="10">
        <v>31.45945945945946</v>
      </c>
      <c r="E69" s="10">
        <v>33.95384615384615</v>
      </c>
    </row>
    <row r="70" spans="1:5" x14ac:dyDescent="0.25">
      <c r="A70" s="8" t="s">
        <v>12</v>
      </c>
      <c r="B70" s="8" t="s">
        <v>14</v>
      </c>
      <c r="C70" s="10">
        <v>24.621621621621621</v>
      </c>
      <c r="D70" s="10">
        <v>38.134615384615387</v>
      </c>
      <c r="E70" s="10">
        <v>32.516853932584269</v>
      </c>
    </row>
    <row r="71" spans="1:5" x14ac:dyDescent="0.25">
      <c r="A71" s="8" t="s">
        <v>15</v>
      </c>
      <c r="B71" s="8" t="s">
        <v>14</v>
      </c>
      <c r="C71" s="10">
        <v>43.766666666666666</v>
      </c>
      <c r="D71" s="10">
        <v>42.030303030303031</v>
      </c>
      <c r="E71" s="10">
        <v>42.857142857142854</v>
      </c>
    </row>
    <row r="72" spans="1:5" x14ac:dyDescent="0.25">
      <c r="A72" s="8" t="s">
        <v>16</v>
      </c>
      <c r="B72" s="8" t="s">
        <v>17</v>
      </c>
      <c r="C72" s="10"/>
      <c r="D72" s="10">
        <v>12</v>
      </c>
      <c r="E72" s="10">
        <v>12</v>
      </c>
    </row>
    <row r="73" spans="1:5" x14ac:dyDescent="0.25">
      <c r="A73" s="8" t="s">
        <v>16</v>
      </c>
      <c r="B73" s="8" t="s">
        <v>13</v>
      </c>
      <c r="C73" s="10">
        <v>33.569444444444443</v>
      </c>
      <c r="D73" s="10">
        <v>41.074766355140184</v>
      </c>
      <c r="E73" s="10">
        <v>39.185314685314687</v>
      </c>
    </row>
    <row r="74" spans="1:5" x14ac:dyDescent="0.25">
      <c r="A74" s="8" t="s">
        <v>16</v>
      </c>
      <c r="B74" s="8" t="s">
        <v>14</v>
      </c>
      <c r="C74" s="10">
        <v>50.407407407407405</v>
      </c>
      <c r="D74" s="10">
        <v>35.133333333333333</v>
      </c>
      <c r="E74" s="10">
        <v>42.368421052631582</v>
      </c>
    </row>
    <row r="75" spans="1:5" x14ac:dyDescent="0.25">
      <c r="A75" s="8" t="s">
        <v>10</v>
      </c>
      <c r="C75" s="10">
        <v>36.314432989690722</v>
      </c>
      <c r="D75" s="10">
        <v>39.209809264305179</v>
      </c>
      <c r="E75" s="10">
        <v>38.208556149732622</v>
      </c>
    </row>
    <row r="77" spans="1:5" x14ac:dyDescent="0.25">
      <c r="A77" s="11" t="s">
        <v>18</v>
      </c>
    </row>
  </sheetData>
  <mergeCells count="18">
    <mergeCell ref="K42:L42"/>
    <mergeCell ref="M42:N42"/>
    <mergeCell ref="O42:P42"/>
    <mergeCell ref="B34:C34"/>
    <mergeCell ref="D34:E34"/>
    <mergeCell ref="F34:G34"/>
    <mergeCell ref="B42:C42"/>
    <mergeCell ref="D42:E42"/>
    <mergeCell ref="F42:G42"/>
    <mergeCell ref="M1:O1"/>
    <mergeCell ref="H9:H10"/>
    <mergeCell ref="M9:M10"/>
    <mergeCell ref="N9:N10"/>
    <mergeCell ref="O9:O10"/>
    <mergeCell ref="H12:H14"/>
    <mergeCell ref="M12:M14"/>
    <mergeCell ref="N12:N14"/>
    <mergeCell ref="O12:O14"/>
  </mergeCells>
  <pageMargins left="0.7" right="0.7" top="0.75" bottom="0.75" header="0.3" footer="0.3"/>
  <drawing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D337C-93A8-4C59-9FDC-87B7CE28611E}">
  <dimension ref="A1:IV35"/>
  <sheetViews>
    <sheetView workbookViewId="0">
      <selection activeCell="G8" sqref="G8"/>
    </sheetView>
  </sheetViews>
  <sheetFormatPr baseColWidth="10" defaultRowHeight="15" x14ac:dyDescent="0.25"/>
  <cols>
    <col min="1" max="1" width="31.625" style="8" customWidth="1"/>
    <col min="2" max="2" width="16" style="8" bestFit="1" customWidth="1"/>
    <col min="3" max="5" width="11" style="8"/>
    <col min="6" max="6" width="10.625" style="8" customWidth="1"/>
    <col min="7" max="7" width="22.75" style="8" customWidth="1"/>
    <col min="8" max="8" width="11" style="8"/>
    <col min="9" max="9" width="10.625" style="8" customWidth="1"/>
    <col min="10" max="10" width="11.875" style="8" customWidth="1"/>
    <col min="11" max="16384" width="11" style="8"/>
  </cols>
  <sheetData>
    <row r="1" spans="1:256" s="16" customFormat="1" ht="57" customHeight="1" thickBot="1" x14ac:dyDescent="0.3">
      <c r="A1" s="12"/>
      <c r="B1" s="13"/>
      <c r="C1" s="13"/>
      <c r="D1" s="14"/>
      <c r="E1" s="15"/>
      <c r="F1" s="15"/>
      <c r="G1" s="13"/>
      <c r="H1" s="13"/>
      <c r="I1" s="13"/>
      <c r="J1" s="18" t="s">
        <v>0</v>
      </c>
      <c r="K1" s="18"/>
      <c r="L1" s="18"/>
      <c r="M1" s="18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/>
    </row>
    <row r="3" spans="1:256" x14ac:dyDescent="0.25">
      <c r="A3" s="8" t="s">
        <v>55</v>
      </c>
    </row>
    <row r="4" spans="1:256" x14ac:dyDescent="0.25">
      <c r="A4" s="8" t="s">
        <v>2</v>
      </c>
    </row>
    <row r="5" spans="1:256" x14ac:dyDescent="0.25">
      <c r="A5" s="8" t="s">
        <v>3</v>
      </c>
    </row>
    <row r="6" spans="1:256" x14ac:dyDescent="0.25">
      <c r="A6" s="8" t="s">
        <v>92</v>
      </c>
    </row>
    <row r="10" spans="1:256" x14ac:dyDescent="0.25">
      <c r="A10" s="8" t="s">
        <v>56</v>
      </c>
      <c r="B10" s="8" t="s">
        <v>7</v>
      </c>
      <c r="C10" s="8" t="s">
        <v>8</v>
      </c>
      <c r="D10" s="8" t="s">
        <v>9</v>
      </c>
      <c r="E10" s="8" t="s">
        <v>10</v>
      </c>
    </row>
    <row r="11" spans="1:256" x14ac:dyDescent="0.25">
      <c r="A11" s="8" t="s">
        <v>12</v>
      </c>
      <c r="B11" s="8" t="s">
        <v>13</v>
      </c>
      <c r="C11" s="8">
        <v>10</v>
      </c>
      <c r="E11" s="8">
        <f>SUM(Tabla6[[#This Row],[Homes]:[Mulleres]])</f>
        <v>10</v>
      </c>
    </row>
    <row r="12" spans="1:256" x14ac:dyDescent="0.25">
      <c r="A12" s="8" t="s">
        <v>12</v>
      </c>
      <c r="B12" s="8" t="s">
        <v>14</v>
      </c>
      <c r="C12" s="8">
        <v>15</v>
      </c>
      <c r="D12" s="8">
        <v>14</v>
      </c>
      <c r="E12" s="8">
        <f>SUM(Tabla6[[#This Row],[Homes]:[Mulleres]])</f>
        <v>29</v>
      </c>
    </row>
    <row r="13" spans="1:256" x14ac:dyDescent="0.25">
      <c r="A13" s="8" t="s">
        <v>15</v>
      </c>
      <c r="B13" s="8" t="s">
        <v>14</v>
      </c>
      <c r="C13" s="8">
        <v>16</v>
      </c>
      <c r="D13" s="8">
        <v>11</v>
      </c>
      <c r="E13" s="8">
        <f>SUM(Tabla6[[#This Row],[Homes]:[Mulleres]])</f>
        <v>27</v>
      </c>
    </row>
    <row r="14" spans="1:256" x14ac:dyDescent="0.25">
      <c r="A14" s="8" t="s">
        <v>16</v>
      </c>
      <c r="B14" s="8" t="s">
        <v>13</v>
      </c>
      <c r="C14" s="8">
        <v>2</v>
      </c>
      <c r="D14" s="8">
        <v>14</v>
      </c>
      <c r="E14" s="8">
        <f>SUM(Tabla6[[#This Row],[Homes]:[Mulleres]])</f>
        <v>16</v>
      </c>
    </row>
    <row r="15" spans="1:256" x14ac:dyDescent="0.25">
      <c r="A15" s="8" t="s">
        <v>10</v>
      </c>
      <c r="C15" s="8">
        <f>SUBTOTAL(109,C11:C14)</f>
        <v>43</v>
      </c>
      <c r="D15" s="8">
        <f>SUBTOTAL(109,D11:D14)</f>
        <v>39</v>
      </c>
      <c r="E15" s="8">
        <f>SUM(Tabla6[[#This Row],[Homes]:[Mulleres]])</f>
        <v>82</v>
      </c>
    </row>
    <row r="18" spans="1:11" ht="15.75" x14ac:dyDescent="0.25">
      <c r="B18" s="19" t="s">
        <v>12</v>
      </c>
      <c r="C18" s="19"/>
      <c r="D18" s="19"/>
      <c r="E18" s="19" t="s">
        <v>57</v>
      </c>
      <c r="F18" s="19"/>
      <c r="G18" s="19"/>
      <c r="H18" s="19" t="s">
        <v>58</v>
      </c>
      <c r="I18" s="19"/>
      <c r="J18" s="19"/>
    </row>
    <row r="19" spans="1:11" x14ac:dyDescent="0.25">
      <c r="A19" s="8" t="s">
        <v>59</v>
      </c>
      <c r="B19" s="8" t="s">
        <v>8</v>
      </c>
      <c r="C19" s="8" t="s">
        <v>9</v>
      </c>
      <c r="D19" s="8" t="s">
        <v>20</v>
      </c>
      <c r="E19" s="8" t="s">
        <v>21</v>
      </c>
      <c r="F19" s="8" t="s">
        <v>22</v>
      </c>
      <c r="G19" s="8" t="s">
        <v>23</v>
      </c>
      <c r="H19" s="8" t="s">
        <v>24</v>
      </c>
      <c r="I19" s="8" t="s">
        <v>25</v>
      </c>
      <c r="J19" s="8" t="s">
        <v>26</v>
      </c>
      <c r="K19" s="8" t="s">
        <v>10</v>
      </c>
    </row>
    <row r="20" spans="1:11" x14ac:dyDescent="0.25">
      <c r="A20" s="8" t="s">
        <v>60</v>
      </c>
      <c r="B20" s="8">
        <v>1</v>
      </c>
      <c r="D20" s="8">
        <f>SUM(Tabla88[[#This Row],[Homes]:[Mulleres]])</f>
        <v>1</v>
      </c>
      <c r="G20" s="8">
        <f>SUM(Tabla88[[#This Row],[Homes ]:[Mulleres ]])</f>
        <v>0</v>
      </c>
      <c r="H20" s="8">
        <v>2</v>
      </c>
      <c r="I20" s="8">
        <v>14</v>
      </c>
      <c r="J20" s="8">
        <f>SUM(Tabla88[[#This Row],[Homes  ]:[Mulleres  ]])</f>
        <v>16</v>
      </c>
      <c r="K20" s="8">
        <f>Tabla88[[#This Row],[Total PTXAS]]+Tabla88[[#This Row],[Total Persoal investigador]]+Tabla88[[#This Row],[Total PDI]]</f>
        <v>17</v>
      </c>
    </row>
    <row r="21" spans="1:11" x14ac:dyDescent="0.25">
      <c r="A21" s="8" t="s">
        <v>61</v>
      </c>
      <c r="D21" s="8">
        <f>SUM(Tabla88[[#This Row],[Homes]:[Mulleres]])</f>
        <v>0</v>
      </c>
      <c r="E21" s="8">
        <v>1</v>
      </c>
      <c r="G21" s="8">
        <f>SUM(Tabla88[[#This Row],[Homes ]:[Mulleres ]])</f>
        <v>1</v>
      </c>
      <c r="J21" s="8">
        <f>SUM(Tabla88[[#This Row],[Homes  ]:[Mulleres  ]])</f>
        <v>0</v>
      </c>
      <c r="K21" s="8">
        <f>Tabla88[[#This Row],[Total PTXAS]]+Tabla88[[#This Row],[Total Persoal investigador]]+Tabla88[[#This Row],[Total PDI]]</f>
        <v>1</v>
      </c>
    </row>
    <row r="22" spans="1:11" x14ac:dyDescent="0.25">
      <c r="A22" s="8" t="s">
        <v>62</v>
      </c>
      <c r="C22" s="8">
        <v>14</v>
      </c>
      <c r="D22" s="8">
        <f>SUM(Tabla88[[#This Row],[Homes]:[Mulleres]])</f>
        <v>14</v>
      </c>
      <c r="F22" s="8">
        <v>11</v>
      </c>
      <c r="G22" s="8">
        <f>SUM(Tabla88[[#This Row],[Homes ]:[Mulleres ]])</f>
        <v>11</v>
      </c>
      <c r="J22" s="8">
        <f>SUM(Tabla88[[#This Row],[Homes  ]:[Mulleres  ]])</f>
        <v>0</v>
      </c>
      <c r="K22" s="8">
        <f>Tabla88[[#This Row],[Total PTXAS]]+Tabla88[[#This Row],[Total Persoal investigador]]+Tabla88[[#This Row],[Total PDI]]</f>
        <v>25</v>
      </c>
    </row>
    <row r="23" spans="1:11" x14ac:dyDescent="0.25">
      <c r="A23" s="8" t="s">
        <v>63</v>
      </c>
      <c r="B23" s="8">
        <v>24</v>
      </c>
      <c r="D23" s="8">
        <f>SUM(Tabla88[[#This Row],[Homes]:[Mulleres]])</f>
        <v>24</v>
      </c>
      <c r="E23" s="8">
        <v>15</v>
      </c>
      <c r="G23" s="8">
        <f>SUM(Tabla88[[#This Row],[Homes ]:[Mulleres ]])</f>
        <v>15</v>
      </c>
      <c r="J23" s="8">
        <f>SUM(Tabla88[[#This Row],[Homes  ]:[Mulleres  ]])</f>
        <v>0</v>
      </c>
      <c r="K23" s="8">
        <f>Tabla88[[#This Row],[Total PTXAS]]+Tabla88[[#This Row],[Total Persoal investigador]]+Tabla88[[#This Row],[Total PDI]]</f>
        <v>39</v>
      </c>
    </row>
    <row r="24" spans="1:11" x14ac:dyDescent="0.25">
      <c r="A24" s="8" t="s">
        <v>10</v>
      </c>
      <c r="B24" s="8">
        <f>SUBTOTAL(109,B20:B23)</f>
        <v>25</v>
      </c>
      <c r="C24" s="8">
        <f>SUBTOTAL(109,C20:C23)</f>
        <v>14</v>
      </c>
      <c r="D24" s="8">
        <f>SUM(Tabla88[[#This Row],[Homes]:[Mulleres]])</f>
        <v>39</v>
      </c>
      <c r="E24" s="8">
        <f>SUBTOTAL(109,E20:E23)</f>
        <v>16</v>
      </c>
      <c r="F24" s="8">
        <f>SUM(F20:F23)</f>
        <v>11</v>
      </c>
      <c r="G24" s="8">
        <f>SUM(Tabla88[[#This Row],[Homes ]:[Mulleres ]])</f>
        <v>27</v>
      </c>
      <c r="H24" s="8">
        <f>SUM(H20:H23)</f>
        <v>2</v>
      </c>
      <c r="I24" s="8">
        <f>SUM(I20:I23)</f>
        <v>14</v>
      </c>
      <c r="J24" s="8">
        <f>SUM(Tabla88[[#This Row],[Homes  ]:[Mulleres  ]])</f>
        <v>16</v>
      </c>
      <c r="K24" s="8">
        <f>Tabla88[[#This Row],[Total PTXAS]]+Tabla88[[#This Row],[Total Persoal investigador]]+Tabla88[[#This Row],[Total PDI]]</f>
        <v>82</v>
      </c>
    </row>
    <row r="28" spans="1:11" x14ac:dyDescent="0.25">
      <c r="A28" s="8" t="s">
        <v>64</v>
      </c>
      <c r="B28" s="8" t="s">
        <v>65</v>
      </c>
      <c r="C28" s="8" t="s">
        <v>8</v>
      </c>
      <c r="D28" s="8" t="s">
        <v>9</v>
      </c>
      <c r="E28" s="8" t="s">
        <v>10</v>
      </c>
    </row>
    <row r="29" spans="1:11" x14ac:dyDescent="0.25">
      <c r="A29" s="8" t="s">
        <v>12</v>
      </c>
      <c r="B29" s="8" t="s">
        <v>13</v>
      </c>
      <c r="C29" s="10">
        <v>21.9</v>
      </c>
      <c r="D29" s="10"/>
      <c r="E29" s="10">
        <v>21.9</v>
      </c>
    </row>
    <row r="30" spans="1:11" x14ac:dyDescent="0.25">
      <c r="A30" s="8" t="s">
        <v>12</v>
      </c>
      <c r="B30" s="8" t="s">
        <v>14</v>
      </c>
      <c r="C30" s="10">
        <v>39.466666666666669</v>
      </c>
      <c r="D30" s="10">
        <v>46</v>
      </c>
      <c r="E30" s="10">
        <v>42.620689655172413</v>
      </c>
    </row>
    <row r="31" spans="1:11" x14ac:dyDescent="0.25">
      <c r="A31" s="8" t="s">
        <v>15</v>
      </c>
      <c r="B31" s="8" t="s">
        <v>14</v>
      </c>
      <c r="C31" s="10">
        <v>30.8125</v>
      </c>
      <c r="D31" s="10">
        <v>50.363636363636367</v>
      </c>
      <c r="E31" s="10">
        <v>38.777777777777779</v>
      </c>
    </row>
    <row r="32" spans="1:11" x14ac:dyDescent="0.25">
      <c r="A32" s="8" t="s">
        <v>16</v>
      </c>
      <c r="B32" s="8" t="s">
        <v>13</v>
      </c>
      <c r="C32" s="10">
        <v>29</v>
      </c>
      <c r="D32" s="10">
        <v>12.214285714285714</v>
      </c>
      <c r="E32" s="10">
        <v>14.3125</v>
      </c>
    </row>
    <row r="33" spans="1:5" x14ac:dyDescent="0.25">
      <c r="A33" s="8" t="s">
        <v>10</v>
      </c>
      <c r="C33" s="10">
        <v>31.674418604651162</v>
      </c>
      <c r="D33" s="10">
        <v>35.102564102564102</v>
      </c>
      <c r="E33" s="10">
        <v>33.304878048780488</v>
      </c>
    </row>
    <row r="35" spans="1:5" x14ac:dyDescent="0.25">
      <c r="A35" s="11" t="s">
        <v>18</v>
      </c>
    </row>
  </sheetData>
  <mergeCells count="4">
    <mergeCell ref="J1:M1"/>
    <mergeCell ref="B18:D18"/>
    <mergeCell ref="E18:G18"/>
    <mergeCell ref="H18:J18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792F0-4F95-448A-8206-206D61DE7D47}">
  <dimension ref="A1:IV53"/>
  <sheetViews>
    <sheetView workbookViewId="0">
      <selection activeCell="F7" sqref="F7"/>
    </sheetView>
  </sheetViews>
  <sheetFormatPr baseColWidth="10" defaultRowHeight="15" x14ac:dyDescent="0.25"/>
  <cols>
    <col min="1" max="1" width="34.75" style="8" customWidth="1"/>
    <col min="2" max="2" width="16.25" style="8" bestFit="1" customWidth="1"/>
    <col min="3" max="5" width="11" style="8"/>
    <col min="6" max="6" width="10.625" style="8" customWidth="1"/>
    <col min="7" max="7" width="22.75" style="8" customWidth="1"/>
    <col min="8" max="8" width="16.25" style="8" bestFit="1" customWidth="1"/>
    <col min="9" max="9" width="10.625" style="8" customWidth="1"/>
    <col min="10" max="10" width="12.875" style="8" customWidth="1"/>
    <col min="11" max="11" width="16.25" style="8" bestFit="1" customWidth="1"/>
    <col min="12" max="12" width="10.25" style="8" bestFit="1" customWidth="1"/>
    <col min="13" max="13" width="29.375" style="8" bestFit="1" customWidth="1"/>
    <col min="14" max="14" width="16.25" style="8" bestFit="1" customWidth="1"/>
    <col min="15" max="16" width="11" style="8"/>
    <col min="17" max="17" width="12.875" style="8" customWidth="1"/>
    <col min="18" max="18" width="10.125" style="8" customWidth="1"/>
    <col min="19" max="19" width="22.75" style="8" customWidth="1"/>
    <col min="20" max="20" width="11" style="8"/>
    <col min="21" max="21" width="10.5" style="8" customWidth="1"/>
    <col min="22" max="22" width="11.875" style="8" customWidth="1"/>
    <col min="23" max="16384" width="11" style="8"/>
  </cols>
  <sheetData>
    <row r="1" spans="1:256" s="5" customFormat="1" ht="57" customHeight="1" thickBot="1" x14ac:dyDescent="0.3">
      <c r="A1" s="1"/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21" t="s">
        <v>0</v>
      </c>
      <c r="Q1" s="21"/>
      <c r="R1" s="21"/>
      <c r="S1" s="21"/>
      <c r="T1" s="2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</row>
    <row r="2" spans="1:256" s="7" customFormat="1" x14ac:dyDescent="0.25"/>
    <row r="3" spans="1:256" s="7" customFormat="1" x14ac:dyDescent="0.25">
      <c r="A3" s="7" t="s">
        <v>1</v>
      </c>
    </row>
    <row r="4" spans="1:256" s="7" customFormat="1" x14ac:dyDescent="0.25">
      <c r="A4" s="7" t="s">
        <v>2</v>
      </c>
    </row>
    <row r="5" spans="1:256" s="7" customFormat="1" x14ac:dyDescent="0.25">
      <c r="A5" s="7" t="s">
        <v>3</v>
      </c>
    </row>
    <row r="6" spans="1:256" s="7" customFormat="1" x14ac:dyDescent="0.25">
      <c r="A6" s="7" t="s">
        <v>92</v>
      </c>
    </row>
    <row r="9" spans="1:256" x14ac:dyDescent="0.25">
      <c r="A9" s="22" t="s">
        <v>4</v>
      </c>
      <c r="B9" s="22"/>
      <c r="C9" s="22"/>
      <c r="G9" s="22" t="s">
        <v>5</v>
      </c>
      <c r="H9" s="22"/>
      <c r="I9" s="22"/>
    </row>
    <row r="12" spans="1:256" x14ac:dyDescent="0.25">
      <c r="A12" s="8" t="s">
        <v>6</v>
      </c>
      <c r="B12" s="8" t="s">
        <v>7</v>
      </c>
      <c r="C12" s="8" t="s">
        <v>8</v>
      </c>
      <c r="D12" s="8" t="s">
        <v>9</v>
      </c>
      <c r="E12" s="8" t="s">
        <v>10</v>
      </c>
      <c r="G12" s="8" t="s">
        <v>6</v>
      </c>
      <c r="H12" s="8" t="s">
        <v>7</v>
      </c>
      <c r="I12" s="8" t="s">
        <v>8</v>
      </c>
      <c r="J12" s="8" t="s">
        <v>9</v>
      </c>
      <c r="K12" s="8" t="s">
        <v>10</v>
      </c>
      <c r="M12" s="8" t="s">
        <v>11</v>
      </c>
      <c r="N12" s="8" t="s">
        <v>7</v>
      </c>
      <c r="O12" s="9" t="s">
        <v>8</v>
      </c>
      <c r="P12" s="9" t="s">
        <v>9</v>
      </c>
      <c r="Q12" s="9" t="s">
        <v>10</v>
      </c>
    </row>
    <row r="13" spans="1:256" x14ac:dyDescent="0.25">
      <c r="A13" s="8" t="s">
        <v>12</v>
      </c>
      <c r="B13" s="8" t="s">
        <v>13</v>
      </c>
      <c r="C13" s="8">
        <v>22</v>
      </c>
      <c r="D13" s="8">
        <v>20</v>
      </c>
      <c r="E13" s="8">
        <f>SUM(Tabla8[[#This Row],[Homes]:[Mulleres]])</f>
        <v>42</v>
      </c>
      <c r="G13" s="8" t="s">
        <v>12</v>
      </c>
      <c r="H13" s="8" t="s">
        <v>13</v>
      </c>
      <c r="I13" s="8">
        <v>22</v>
      </c>
      <c r="J13" s="8">
        <v>20</v>
      </c>
      <c r="K13" s="8">
        <f>SUM(Tabla10[[#This Row],[Homes]:[Mulleres]])</f>
        <v>42</v>
      </c>
      <c r="M13" s="8" t="s">
        <v>12</v>
      </c>
      <c r="N13" s="8" t="s">
        <v>13</v>
      </c>
      <c r="O13" s="10">
        <v>21.636363636363637</v>
      </c>
      <c r="P13" s="10">
        <v>29</v>
      </c>
      <c r="Q13" s="10">
        <v>25.142857142857142</v>
      </c>
    </row>
    <row r="14" spans="1:256" x14ac:dyDescent="0.25">
      <c r="A14" s="8" t="s">
        <v>12</v>
      </c>
      <c r="B14" s="8" t="s">
        <v>14</v>
      </c>
      <c r="C14" s="8">
        <v>24</v>
      </c>
      <c r="D14" s="8">
        <v>41</v>
      </c>
      <c r="E14" s="8">
        <f>SUM(Tabla8[[#This Row],[Homes]:[Mulleres]])</f>
        <v>65</v>
      </c>
      <c r="G14" s="8" t="s">
        <v>12</v>
      </c>
      <c r="H14" s="8" t="s">
        <v>14</v>
      </c>
      <c r="I14" s="8">
        <v>21</v>
      </c>
      <c r="J14" s="8">
        <v>36</v>
      </c>
      <c r="K14" s="8">
        <f>SUM(Tabla10[[#This Row],[Homes]:[Mulleres]])</f>
        <v>57</v>
      </c>
      <c r="M14" s="8" t="s">
        <v>12</v>
      </c>
      <c r="N14" s="8" t="s">
        <v>14</v>
      </c>
      <c r="O14" s="10">
        <v>36.833333333333336</v>
      </c>
      <c r="P14" s="10">
        <v>26.243902439024389</v>
      </c>
      <c r="Q14" s="10">
        <v>30.153846153846153</v>
      </c>
    </row>
    <row r="15" spans="1:256" x14ac:dyDescent="0.25">
      <c r="A15" s="8" t="s">
        <v>15</v>
      </c>
      <c r="B15" s="8" t="s">
        <v>14</v>
      </c>
      <c r="C15" s="8">
        <v>113</v>
      </c>
      <c r="D15" s="8">
        <v>65</v>
      </c>
      <c r="E15" s="8">
        <f>SUM(Tabla8[[#This Row],[Homes]:[Mulleres]])</f>
        <v>178</v>
      </c>
      <c r="G15" s="8" t="s">
        <v>15</v>
      </c>
      <c r="H15" s="8" t="s">
        <v>14</v>
      </c>
      <c r="I15" s="8">
        <v>104</v>
      </c>
      <c r="J15" s="8">
        <v>60</v>
      </c>
      <c r="K15" s="8">
        <f>SUM(Tabla10[[#This Row],[Homes]:[Mulleres]])</f>
        <v>164</v>
      </c>
      <c r="M15" s="8" t="s">
        <v>15</v>
      </c>
      <c r="N15" s="8" t="s">
        <v>14</v>
      </c>
      <c r="O15" s="10">
        <v>15.893805309734514</v>
      </c>
      <c r="P15" s="10">
        <v>28.015384615384615</v>
      </c>
      <c r="Q15" s="10">
        <v>20.320224719101123</v>
      </c>
    </row>
    <row r="16" spans="1:256" x14ac:dyDescent="0.25">
      <c r="A16" s="8" t="s">
        <v>16</v>
      </c>
      <c r="B16" s="8" t="s">
        <v>17</v>
      </c>
      <c r="D16" s="8">
        <v>3</v>
      </c>
      <c r="E16" s="8">
        <f>SUM(Tabla8[[#This Row],[Homes]:[Mulleres]])</f>
        <v>3</v>
      </c>
      <c r="G16" s="8" t="s">
        <v>16</v>
      </c>
      <c r="H16" s="8" t="s">
        <v>17</v>
      </c>
      <c r="J16" s="8">
        <v>3</v>
      </c>
      <c r="K16" s="8">
        <f>SUM(Tabla10[[#This Row],[Homes]:[Mulleres]])</f>
        <v>3</v>
      </c>
      <c r="M16" s="8" t="s">
        <v>16</v>
      </c>
      <c r="N16" s="8" t="s">
        <v>17</v>
      </c>
      <c r="O16" s="10"/>
      <c r="P16" s="10">
        <v>56</v>
      </c>
      <c r="Q16" s="10">
        <v>56</v>
      </c>
    </row>
    <row r="17" spans="1:23" x14ac:dyDescent="0.25">
      <c r="A17" s="8" t="s">
        <v>16</v>
      </c>
      <c r="B17" s="8" t="s">
        <v>13</v>
      </c>
      <c r="C17" s="8">
        <v>92</v>
      </c>
      <c r="D17" s="8">
        <v>258</v>
      </c>
      <c r="E17" s="8">
        <f>SUM(Tabla8[[#This Row],[Homes]:[Mulleres]])</f>
        <v>350</v>
      </c>
      <c r="G17" s="8" t="s">
        <v>16</v>
      </c>
      <c r="H17" s="8" t="s">
        <v>13</v>
      </c>
      <c r="I17" s="8">
        <v>84</v>
      </c>
      <c r="J17" s="8">
        <v>235</v>
      </c>
      <c r="K17" s="8">
        <f>SUM(Tabla10[[#This Row],[Homes]:[Mulleres]])</f>
        <v>319</v>
      </c>
      <c r="M17" s="8" t="s">
        <v>16</v>
      </c>
      <c r="N17" s="8" t="s">
        <v>13</v>
      </c>
      <c r="O17" s="10">
        <v>21.782608695652176</v>
      </c>
      <c r="P17" s="10">
        <v>20.224806201550386</v>
      </c>
      <c r="Q17" s="10">
        <v>20.634285714285713</v>
      </c>
    </row>
    <row r="18" spans="1:23" x14ac:dyDescent="0.25">
      <c r="A18" s="8" t="s">
        <v>16</v>
      </c>
      <c r="B18" s="8" t="s">
        <v>14</v>
      </c>
      <c r="C18" s="8">
        <v>28</v>
      </c>
      <c r="D18" s="8">
        <v>73</v>
      </c>
      <c r="E18" s="8">
        <f>SUM(Tabla8[[#This Row],[Homes]:[Mulleres]])</f>
        <v>101</v>
      </c>
      <c r="G18" s="8" t="s">
        <v>16</v>
      </c>
      <c r="H18" s="8" t="s">
        <v>14</v>
      </c>
      <c r="I18" s="8">
        <v>26</v>
      </c>
      <c r="J18" s="8">
        <v>69</v>
      </c>
      <c r="K18" s="8">
        <f>SUM(Tabla10[[#This Row],[Homes]:[Mulleres]])</f>
        <v>95</v>
      </c>
      <c r="M18" s="8" t="s">
        <v>16</v>
      </c>
      <c r="N18" s="8" t="s">
        <v>14</v>
      </c>
      <c r="O18" s="10">
        <v>18.25</v>
      </c>
      <c r="P18" s="10">
        <v>19.438356164383563</v>
      </c>
      <c r="Q18" s="10">
        <v>19.10891089108911</v>
      </c>
    </row>
    <row r="19" spans="1:23" x14ac:dyDescent="0.25">
      <c r="A19" s="8" t="s">
        <v>10</v>
      </c>
      <c r="C19" s="8">
        <f>SUBTOTAL(109,C13:C18)</f>
        <v>279</v>
      </c>
      <c r="D19" s="8">
        <f>SUBTOTAL(109,D13:D18)</f>
        <v>460</v>
      </c>
      <c r="E19" s="8">
        <f>SUM(Tabla8[[#This Row],[Homes]:[Mulleres]])</f>
        <v>739</v>
      </c>
      <c r="G19" s="8" t="s">
        <v>10</v>
      </c>
      <c r="I19" s="8">
        <f>SUBTOTAL(109,I13:I18)</f>
        <v>257</v>
      </c>
      <c r="J19" s="8">
        <f>SUBTOTAL(109,J13:J18)</f>
        <v>423</v>
      </c>
      <c r="K19" s="8">
        <f>SUM(Tabla10[[#This Row],[Homes]:[Mulleres]])</f>
        <v>680</v>
      </c>
      <c r="M19" s="8" t="s">
        <v>10</v>
      </c>
      <c r="O19" s="10">
        <v>20.326164874551971</v>
      </c>
      <c r="P19" s="10">
        <v>22.35217391304348</v>
      </c>
      <c r="Q19" s="10">
        <v>21.587280108254397</v>
      </c>
    </row>
    <row r="21" spans="1:23" x14ac:dyDescent="0.25">
      <c r="M21" s="11" t="s">
        <v>18</v>
      </c>
    </row>
    <row r="24" spans="1:23" x14ac:dyDescent="0.25">
      <c r="B24" s="20" t="s">
        <v>12</v>
      </c>
      <c r="C24" s="20"/>
      <c r="D24" s="20"/>
      <c r="E24" s="20" t="s">
        <v>15</v>
      </c>
      <c r="F24" s="20"/>
      <c r="G24" s="20"/>
      <c r="H24" s="20" t="s">
        <v>16</v>
      </c>
      <c r="I24" s="20"/>
      <c r="J24" s="20"/>
    </row>
    <row r="25" spans="1:23" x14ac:dyDescent="0.25">
      <c r="A25" s="8" t="s">
        <v>19</v>
      </c>
      <c r="B25" s="9" t="s">
        <v>8</v>
      </c>
      <c r="C25" s="9" t="s">
        <v>9</v>
      </c>
      <c r="D25" s="9" t="s">
        <v>20</v>
      </c>
      <c r="E25" s="9" t="s">
        <v>21</v>
      </c>
      <c r="F25" s="9" t="s">
        <v>22</v>
      </c>
      <c r="G25" s="9" t="s">
        <v>23</v>
      </c>
      <c r="H25" s="9" t="s">
        <v>24</v>
      </c>
      <c r="I25" s="9" t="s">
        <v>25</v>
      </c>
      <c r="J25" s="9" t="s">
        <v>26</v>
      </c>
      <c r="K25" s="9" t="s">
        <v>10</v>
      </c>
      <c r="N25" s="20" t="s">
        <v>12</v>
      </c>
      <c r="O25" s="20"/>
      <c r="P25" s="20"/>
      <c r="Q25" s="20" t="s">
        <v>15</v>
      </c>
      <c r="R25" s="20"/>
      <c r="S25" s="20"/>
      <c r="T25" s="20" t="s">
        <v>16</v>
      </c>
      <c r="U25" s="20"/>
      <c r="V25" s="20"/>
    </row>
    <row r="26" spans="1:23" x14ac:dyDescent="0.25">
      <c r="A26" s="8" t="s">
        <v>27</v>
      </c>
      <c r="B26" s="8">
        <v>3</v>
      </c>
      <c r="C26" s="8">
        <v>5</v>
      </c>
      <c r="D26" s="8">
        <v>8</v>
      </c>
      <c r="E26" s="8">
        <v>3</v>
      </c>
      <c r="F26" s="8">
        <v>9</v>
      </c>
      <c r="G26" s="8">
        <v>12</v>
      </c>
      <c r="H26" s="8">
        <v>2</v>
      </c>
      <c r="I26" s="8">
        <v>1</v>
      </c>
      <c r="J26" s="8">
        <v>3</v>
      </c>
      <c r="K26" s="8">
        <v>23</v>
      </c>
      <c r="M26" s="8" t="s">
        <v>28</v>
      </c>
      <c r="N26" s="9" t="s">
        <v>8</v>
      </c>
      <c r="O26" s="9" t="s">
        <v>9</v>
      </c>
      <c r="P26" s="9" t="s">
        <v>20</v>
      </c>
      <c r="Q26" s="9" t="s">
        <v>21</v>
      </c>
      <c r="R26" s="9" t="s">
        <v>22</v>
      </c>
      <c r="S26" s="9" t="s">
        <v>23</v>
      </c>
      <c r="T26" s="9" t="s">
        <v>24</v>
      </c>
      <c r="U26" s="9" t="s">
        <v>25</v>
      </c>
      <c r="V26" s="9" t="s">
        <v>26</v>
      </c>
      <c r="W26" s="9" t="s">
        <v>10</v>
      </c>
    </row>
    <row r="27" spans="1:23" x14ac:dyDescent="0.25">
      <c r="A27" s="8" t="s">
        <v>29</v>
      </c>
      <c r="H27" s="8">
        <v>11</v>
      </c>
      <c r="I27" s="8">
        <v>18</v>
      </c>
      <c r="J27" s="8">
        <v>29</v>
      </c>
      <c r="K27" s="8">
        <v>29</v>
      </c>
      <c r="M27" s="8" t="s">
        <v>27</v>
      </c>
      <c r="N27" s="8">
        <v>3</v>
      </c>
      <c r="O27" s="8">
        <v>5</v>
      </c>
      <c r="P27" s="8">
        <v>8</v>
      </c>
      <c r="Q27" s="8">
        <v>3</v>
      </c>
      <c r="R27" s="8">
        <v>8</v>
      </c>
      <c r="S27" s="8">
        <v>11</v>
      </c>
      <c r="T27" s="8">
        <v>2</v>
      </c>
      <c r="U27" s="8">
        <v>1</v>
      </c>
      <c r="V27" s="8">
        <v>3</v>
      </c>
      <c r="W27" s="8">
        <v>22</v>
      </c>
    </row>
    <row r="28" spans="1:23" x14ac:dyDescent="0.25">
      <c r="A28" s="8" t="s">
        <v>30</v>
      </c>
      <c r="B28" s="8">
        <v>2</v>
      </c>
      <c r="C28" s="8">
        <v>5</v>
      </c>
      <c r="D28" s="8">
        <v>7</v>
      </c>
      <c r="K28" s="8">
        <v>7</v>
      </c>
      <c r="M28" s="8" t="s">
        <v>29</v>
      </c>
      <c r="T28" s="8">
        <v>4</v>
      </c>
      <c r="U28" s="8">
        <v>5</v>
      </c>
      <c r="V28" s="8">
        <v>9</v>
      </c>
      <c r="W28" s="8">
        <v>9</v>
      </c>
    </row>
    <row r="29" spans="1:23" x14ac:dyDescent="0.25">
      <c r="A29" s="8" t="s">
        <v>31</v>
      </c>
      <c r="B29" s="8">
        <v>6</v>
      </c>
      <c r="C29" s="8">
        <v>21</v>
      </c>
      <c r="D29" s="8">
        <v>27</v>
      </c>
      <c r="H29" s="8">
        <v>62</v>
      </c>
      <c r="I29" s="8">
        <v>130</v>
      </c>
      <c r="J29" s="8">
        <v>192</v>
      </c>
      <c r="K29" s="8">
        <v>219</v>
      </c>
      <c r="M29" s="8" t="s">
        <v>30</v>
      </c>
      <c r="N29" s="8">
        <v>2</v>
      </c>
      <c r="O29" s="8">
        <v>5</v>
      </c>
      <c r="P29" s="8">
        <v>7</v>
      </c>
      <c r="W29" s="8">
        <v>7</v>
      </c>
    </row>
    <row r="30" spans="1:23" x14ac:dyDescent="0.25">
      <c r="A30" s="8" t="s">
        <v>32</v>
      </c>
      <c r="I30" s="8">
        <v>7</v>
      </c>
      <c r="J30" s="8">
        <v>7</v>
      </c>
      <c r="K30" s="8">
        <v>7</v>
      </c>
      <c r="M30" s="8" t="s">
        <v>31</v>
      </c>
      <c r="N30" s="8">
        <v>6</v>
      </c>
      <c r="O30" s="8">
        <v>21</v>
      </c>
      <c r="P30" s="8">
        <v>27</v>
      </c>
      <c r="T30" s="8">
        <v>62</v>
      </c>
      <c r="U30" s="8">
        <v>130</v>
      </c>
      <c r="V30" s="8">
        <v>192</v>
      </c>
      <c r="W30" s="8">
        <v>219</v>
      </c>
    </row>
    <row r="31" spans="1:23" x14ac:dyDescent="0.25">
      <c r="A31" s="8" t="s">
        <v>33</v>
      </c>
      <c r="E31" s="8">
        <v>93</v>
      </c>
      <c r="F31" s="8">
        <v>36</v>
      </c>
      <c r="G31" s="8">
        <v>129</v>
      </c>
      <c r="K31" s="8">
        <v>129</v>
      </c>
      <c r="M31" s="8" t="s">
        <v>32</v>
      </c>
      <c r="U31" s="8">
        <v>7</v>
      </c>
      <c r="V31" s="8">
        <v>7</v>
      </c>
      <c r="W31" s="8">
        <v>7</v>
      </c>
    </row>
    <row r="32" spans="1:23" x14ac:dyDescent="0.25">
      <c r="A32" s="8" t="s">
        <v>34</v>
      </c>
      <c r="H32" s="8">
        <v>1</v>
      </c>
      <c r="I32" s="8">
        <v>3</v>
      </c>
      <c r="J32" s="8">
        <v>4</v>
      </c>
      <c r="K32" s="8">
        <v>4</v>
      </c>
      <c r="M32" s="8" t="s">
        <v>33</v>
      </c>
      <c r="Q32" s="8">
        <v>89</v>
      </c>
      <c r="R32" s="8">
        <v>36</v>
      </c>
      <c r="S32" s="8">
        <v>125</v>
      </c>
      <c r="W32" s="8">
        <v>125</v>
      </c>
    </row>
    <row r="33" spans="1:23" x14ac:dyDescent="0.25">
      <c r="A33" s="8" t="s">
        <v>35</v>
      </c>
      <c r="C33" s="8">
        <v>1</v>
      </c>
      <c r="D33" s="8">
        <v>1</v>
      </c>
      <c r="K33" s="8">
        <v>1</v>
      </c>
      <c r="M33" s="8" t="s">
        <v>34</v>
      </c>
      <c r="U33" s="8">
        <v>1</v>
      </c>
      <c r="V33" s="8">
        <v>1</v>
      </c>
      <c r="W33" s="8">
        <v>1</v>
      </c>
    </row>
    <row r="34" spans="1:23" x14ac:dyDescent="0.25">
      <c r="A34" s="8" t="s">
        <v>36</v>
      </c>
      <c r="F34" s="8">
        <v>1</v>
      </c>
      <c r="G34" s="8">
        <v>1</v>
      </c>
      <c r="H34" s="8">
        <v>13</v>
      </c>
      <c r="I34" s="8">
        <v>77</v>
      </c>
      <c r="J34" s="8">
        <v>90</v>
      </c>
      <c r="K34" s="8">
        <v>91</v>
      </c>
      <c r="M34" s="8" t="s">
        <v>35</v>
      </c>
      <c r="O34" s="8">
        <v>1</v>
      </c>
      <c r="P34" s="8">
        <v>1</v>
      </c>
      <c r="W34" s="8">
        <v>1</v>
      </c>
    </row>
    <row r="35" spans="1:23" x14ac:dyDescent="0.25">
      <c r="A35" s="8" t="s">
        <v>37</v>
      </c>
      <c r="C35" s="8">
        <v>1</v>
      </c>
      <c r="D35" s="8">
        <v>1</v>
      </c>
      <c r="E35" s="8">
        <v>1</v>
      </c>
      <c r="F35" s="8">
        <v>1</v>
      </c>
      <c r="G35" s="8">
        <v>2</v>
      </c>
      <c r="I35" s="8">
        <v>1</v>
      </c>
      <c r="J35" s="8">
        <v>1</v>
      </c>
      <c r="K35" s="8">
        <v>4</v>
      </c>
      <c r="M35" s="8" t="s">
        <v>36</v>
      </c>
      <c r="R35" s="8">
        <v>1</v>
      </c>
      <c r="S35" s="8">
        <v>1</v>
      </c>
      <c r="T35" s="8">
        <v>13</v>
      </c>
      <c r="U35" s="8">
        <v>76</v>
      </c>
      <c r="V35" s="8">
        <v>89</v>
      </c>
      <c r="W35" s="8">
        <v>90</v>
      </c>
    </row>
    <row r="36" spans="1:23" x14ac:dyDescent="0.25">
      <c r="A36" s="8" t="s">
        <v>38</v>
      </c>
      <c r="H36" s="8">
        <v>1</v>
      </c>
      <c r="I36" s="8">
        <v>2</v>
      </c>
      <c r="J36" s="8">
        <v>3</v>
      </c>
      <c r="K36" s="8">
        <v>3</v>
      </c>
      <c r="M36" s="8" t="s">
        <v>37</v>
      </c>
      <c r="O36" s="8">
        <v>1</v>
      </c>
      <c r="P36" s="8">
        <v>1</v>
      </c>
      <c r="R36" s="8">
        <v>1</v>
      </c>
      <c r="S36" s="8">
        <v>1</v>
      </c>
      <c r="W36" s="8">
        <v>2</v>
      </c>
    </row>
    <row r="37" spans="1:23" x14ac:dyDescent="0.25">
      <c r="A37" s="8" t="s">
        <v>39</v>
      </c>
      <c r="B37" s="8">
        <v>4</v>
      </c>
      <c r="C37" s="8">
        <v>5</v>
      </c>
      <c r="D37" s="8">
        <v>9</v>
      </c>
      <c r="E37" s="8">
        <v>1</v>
      </c>
      <c r="G37" s="8">
        <v>1</v>
      </c>
      <c r="K37" s="8">
        <v>10</v>
      </c>
      <c r="M37" s="8" t="s">
        <v>38</v>
      </c>
      <c r="T37" s="8">
        <v>1</v>
      </c>
      <c r="U37" s="8">
        <v>2</v>
      </c>
      <c r="V37" s="8">
        <v>3</v>
      </c>
      <c r="W37" s="8">
        <v>3</v>
      </c>
    </row>
    <row r="38" spans="1:23" x14ac:dyDescent="0.25">
      <c r="A38" s="8" t="s">
        <v>40</v>
      </c>
      <c r="H38" s="8">
        <v>14</v>
      </c>
      <c r="I38" s="8">
        <v>41</v>
      </c>
      <c r="J38" s="8">
        <v>55</v>
      </c>
      <c r="K38" s="8">
        <v>55</v>
      </c>
      <c r="M38" s="8" t="s">
        <v>39</v>
      </c>
      <c r="N38" s="8">
        <v>4</v>
      </c>
      <c r="O38" s="8">
        <v>5</v>
      </c>
      <c r="P38" s="8">
        <v>9</v>
      </c>
      <c r="Q38" s="8">
        <v>1</v>
      </c>
      <c r="S38" s="8">
        <v>1</v>
      </c>
      <c r="W38" s="8">
        <v>10</v>
      </c>
    </row>
    <row r="39" spans="1:23" x14ac:dyDescent="0.25">
      <c r="A39" s="8" t="s">
        <v>41</v>
      </c>
      <c r="C39" s="8">
        <v>1</v>
      </c>
      <c r="D39" s="8">
        <v>1</v>
      </c>
      <c r="H39" s="8">
        <v>1</v>
      </c>
      <c r="I39" s="8">
        <v>3</v>
      </c>
      <c r="J39" s="8">
        <v>4</v>
      </c>
      <c r="K39" s="8">
        <v>5</v>
      </c>
      <c r="M39" s="8" t="s">
        <v>40</v>
      </c>
      <c r="T39" s="8">
        <v>14</v>
      </c>
      <c r="U39" s="8">
        <v>41</v>
      </c>
      <c r="V39" s="8">
        <v>55</v>
      </c>
      <c r="W39" s="8">
        <v>55</v>
      </c>
    </row>
    <row r="40" spans="1:23" x14ac:dyDescent="0.25">
      <c r="A40" s="8" t="s">
        <v>42</v>
      </c>
      <c r="B40" s="8">
        <v>27</v>
      </c>
      <c r="D40" s="8">
        <v>27</v>
      </c>
      <c r="E40" s="8">
        <v>13</v>
      </c>
      <c r="G40" s="8">
        <v>13</v>
      </c>
      <c r="H40" s="8">
        <v>6</v>
      </c>
      <c r="J40" s="8">
        <v>6</v>
      </c>
      <c r="K40" s="8">
        <v>46</v>
      </c>
      <c r="M40" s="8" t="s">
        <v>41</v>
      </c>
      <c r="O40" s="8">
        <v>1</v>
      </c>
      <c r="P40" s="8">
        <v>1</v>
      </c>
      <c r="T40" s="8">
        <v>1</v>
      </c>
      <c r="U40" s="8">
        <v>3</v>
      </c>
      <c r="V40" s="8">
        <v>4</v>
      </c>
      <c r="W40" s="8">
        <v>5</v>
      </c>
    </row>
    <row r="41" spans="1:23" x14ac:dyDescent="0.25">
      <c r="A41" s="8" t="s">
        <v>43</v>
      </c>
      <c r="E41" s="8">
        <v>1</v>
      </c>
      <c r="G41" s="8">
        <v>1</v>
      </c>
      <c r="K41" s="8">
        <v>1</v>
      </c>
      <c r="M41" s="8" t="s">
        <v>42</v>
      </c>
      <c r="N41" s="8">
        <v>24</v>
      </c>
      <c r="P41" s="8">
        <v>24</v>
      </c>
      <c r="Q41" s="8">
        <v>10</v>
      </c>
      <c r="S41" s="8">
        <v>10</v>
      </c>
      <c r="T41" s="8">
        <v>5</v>
      </c>
      <c r="V41" s="8">
        <v>5</v>
      </c>
      <c r="W41" s="8">
        <v>39</v>
      </c>
    </row>
    <row r="42" spans="1:23" x14ac:dyDescent="0.25">
      <c r="A42" s="8" t="s">
        <v>44</v>
      </c>
      <c r="B42" s="8">
        <v>1</v>
      </c>
      <c r="C42" s="8">
        <v>1</v>
      </c>
      <c r="D42" s="8">
        <v>2</v>
      </c>
      <c r="E42" s="8">
        <v>1</v>
      </c>
      <c r="G42" s="8">
        <v>1</v>
      </c>
      <c r="H42" s="8">
        <v>3</v>
      </c>
      <c r="I42" s="8">
        <v>5</v>
      </c>
      <c r="J42" s="8">
        <v>8</v>
      </c>
      <c r="K42" s="8">
        <v>11</v>
      </c>
      <c r="M42" s="8" t="s">
        <v>44</v>
      </c>
      <c r="N42" s="8">
        <v>1</v>
      </c>
      <c r="O42" s="8">
        <v>1</v>
      </c>
      <c r="P42" s="8">
        <v>2</v>
      </c>
      <c r="Q42" s="8">
        <v>1</v>
      </c>
      <c r="S42" s="8">
        <v>1</v>
      </c>
      <c r="T42" s="8">
        <v>3</v>
      </c>
      <c r="U42" s="8">
        <v>5</v>
      </c>
      <c r="V42" s="8">
        <v>8</v>
      </c>
      <c r="W42" s="8">
        <v>11</v>
      </c>
    </row>
    <row r="43" spans="1:23" x14ac:dyDescent="0.25">
      <c r="A43" s="8" t="s">
        <v>45</v>
      </c>
      <c r="C43" s="8">
        <v>1</v>
      </c>
      <c r="D43" s="8">
        <v>1</v>
      </c>
      <c r="K43" s="8">
        <v>1</v>
      </c>
      <c r="M43" s="8" t="s">
        <v>45</v>
      </c>
      <c r="O43" s="8">
        <v>1</v>
      </c>
      <c r="P43" s="8">
        <v>1</v>
      </c>
      <c r="W43" s="8">
        <v>1</v>
      </c>
    </row>
    <row r="44" spans="1:23" x14ac:dyDescent="0.25">
      <c r="A44" s="8" t="s">
        <v>46</v>
      </c>
      <c r="B44" s="8">
        <v>2</v>
      </c>
      <c r="D44" s="8">
        <v>2</v>
      </c>
      <c r="H44" s="8">
        <v>2</v>
      </c>
      <c r="I44" s="8">
        <v>9</v>
      </c>
      <c r="J44" s="8">
        <v>11</v>
      </c>
      <c r="K44" s="8">
        <v>13</v>
      </c>
      <c r="M44" s="8" t="s">
        <v>46</v>
      </c>
      <c r="N44" s="8">
        <v>2</v>
      </c>
      <c r="P44" s="8">
        <v>2</v>
      </c>
      <c r="T44" s="8">
        <v>1</v>
      </c>
      <c r="U44" s="8">
        <v>7</v>
      </c>
      <c r="V44" s="8">
        <v>8</v>
      </c>
      <c r="W44" s="8">
        <v>10</v>
      </c>
    </row>
    <row r="45" spans="1:23" x14ac:dyDescent="0.25">
      <c r="A45" s="8" t="s">
        <v>47</v>
      </c>
      <c r="C45" s="8">
        <v>16</v>
      </c>
      <c r="D45" s="8">
        <v>16</v>
      </c>
      <c r="F45" s="8">
        <v>14</v>
      </c>
      <c r="G45" s="8">
        <v>14</v>
      </c>
      <c r="I45" s="8">
        <v>1</v>
      </c>
      <c r="J45" s="8">
        <v>1</v>
      </c>
      <c r="K45" s="8">
        <v>31</v>
      </c>
      <c r="M45" s="8" t="s">
        <v>47</v>
      </c>
      <c r="O45" s="8">
        <v>11</v>
      </c>
      <c r="P45" s="8">
        <v>11</v>
      </c>
      <c r="R45" s="8">
        <v>11</v>
      </c>
      <c r="S45" s="8">
        <v>11</v>
      </c>
      <c r="W45" s="8">
        <v>22</v>
      </c>
    </row>
    <row r="46" spans="1:23" x14ac:dyDescent="0.25">
      <c r="A46" s="8" t="s">
        <v>48</v>
      </c>
      <c r="F46" s="8">
        <v>1</v>
      </c>
      <c r="G46" s="8">
        <v>1</v>
      </c>
      <c r="K46" s="8">
        <v>1</v>
      </c>
      <c r="M46" s="8" t="s">
        <v>48</v>
      </c>
      <c r="R46" s="8">
        <v>1</v>
      </c>
      <c r="S46" s="8">
        <v>1</v>
      </c>
      <c r="W46" s="8">
        <v>1</v>
      </c>
    </row>
    <row r="47" spans="1:23" x14ac:dyDescent="0.25">
      <c r="A47" s="8" t="s">
        <v>49</v>
      </c>
      <c r="C47" s="8">
        <v>4</v>
      </c>
      <c r="D47" s="8">
        <v>4</v>
      </c>
      <c r="F47" s="8">
        <v>1</v>
      </c>
      <c r="G47" s="8">
        <v>1</v>
      </c>
      <c r="K47" s="8">
        <v>5</v>
      </c>
      <c r="M47" s="8" t="s">
        <v>49</v>
      </c>
      <c r="O47" s="8">
        <v>4</v>
      </c>
      <c r="P47" s="8">
        <v>4</v>
      </c>
      <c r="R47" s="8">
        <v>1</v>
      </c>
      <c r="S47" s="8">
        <v>1</v>
      </c>
      <c r="W47" s="8">
        <v>5</v>
      </c>
    </row>
    <row r="48" spans="1:23" x14ac:dyDescent="0.25">
      <c r="A48" s="8" t="s">
        <v>50</v>
      </c>
      <c r="I48" s="8">
        <v>1</v>
      </c>
      <c r="J48" s="8">
        <v>1</v>
      </c>
      <c r="K48" s="8">
        <v>1</v>
      </c>
      <c r="M48" s="8" t="s">
        <v>50</v>
      </c>
      <c r="U48" s="8">
        <v>1</v>
      </c>
      <c r="V48" s="8">
        <v>1</v>
      </c>
      <c r="W48" s="8">
        <v>1</v>
      </c>
    </row>
    <row r="49" spans="1:23" x14ac:dyDescent="0.25">
      <c r="A49" s="8" t="s">
        <v>51</v>
      </c>
      <c r="B49" s="8">
        <v>1</v>
      </c>
      <c r="D49" s="8">
        <v>1</v>
      </c>
      <c r="I49" s="8">
        <v>31</v>
      </c>
      <c r="J49" s="8">
        <v>31</v>
      </c>
      <c r="K49" s="8">
        <v>32</v>
      </c>
      <c r="M49" s="8" t="s">
        <v>51</v>
      </c>
      <c r="N49" s="8">
        <v>1</v>
      </c>
      <c r="P49" s="8">
        <v>1</v>
      </c>
      <c r="U49" s="8">
        <v>24</v>
      </c>
      <c r="V49" s="8">
        <v>24</v>
      </c>
      <c r="W49" s="8">
        <v>25</v>
      </c>
    </row>
    <row r="50" spans="1:23" x14ac:dyDescent="0.25">
      <c r="A50" s="8" t="s">
        <v>52</v>
      </c>
      <c r="F50" s="8">
        <v>1</v>
      </c>
      <c r="G50" s="8">
        <v>1</v>
      </c>
      <c r="K50" s="8">
        <v>1</v>
      </c>
      <c r="M50" s="8" t="s">
        <v>53</v>
      </c>
      <c r="R50" s="8">
        <v>1</v>
      </c>
      <c r="S50" s="8">
        <v>1</v>
      </c>
      <c r="W50" s="8">
        <v>1</v>
      </c>
    </row>
    <row r="51" spans="1:23" x14ac:dyDescent="0.25">
      <c r="A51" s="8" t="s">
        <v>53</v>
      </c>
      <c r="F51" s="8">
        <v>1</v>
      </c>
      <c r="G51" s="8">
        <v>1</v>
      </c>
      <c r="K51" s="8">
        <v>1</v>
      </c>
      <c r="M51" s="8" t="s">
        <v>54</v>
      </c>
      <c r="T51" s="8">
        <v>4</v>
      </c>
      <c r="U51" s="8">
        <v>4</v>
      </c>
      <c r="V51" s="8">
        <v>8</v>
      </c>
      <c r="W51" s="8">
        <v>8</v>
      </c>
    </row>
    <row r="52" spans="1:23" x14ac:dyDescent="0.25">
      <c r="A52" s="8" t="s">
        <v>54</v>
      </c>
      <c r="H52" s="8">
        <v>4</v>
      </c>
      <c r="I52" s="8">
        <v>4</v>
      </c>
      <c r="J52" s="8">
        <v>8</v>
      </c>
      <c r="K52" s="8">
        <v>8</v>
      </c>
      <c r="M52" s="8" t="s">
        <v>10</v>
      </c>
      <c r="N52" s="8">
        <f>SUBTOTAL(109,N27:N51)</f>
        <v>43</v>
      </c>
      <c r="O52" s="8">
        <f t="shared" ref="O52:W52" si="0">SUBTOTAL(109,O27:O51)</f>
        <v>56</v>
      </c>
      <c r="P52" s="8">
        <f t="shared" si="0"/>
        <v>99</v>
      </c>
      <c r="Q52" s="8">
        <f t="shared" si="0"/>
        <v>104</v>
      </c>
      <c r="R52" s="8">
        <f t="shared" si="0"/>
        <v>60</v>
      </c>
      <c r="S52" s="8">
        <f t="shared" si="0"/>
        <v>164</v>
      </c>
      <c r="T52" s="8">
        <f t="shared" si="0"/>
        <v>110</v>
      </c>
      <c r="U52" s="8">
        <f t="shared" si="0"/>
        <v>307</v>
      </c>
      <c r="V52" s="8">
        <f t="shared" si="0"/>
        <v>417</v>
      </c>
      <c r="W52" s="8">
        <f t="shared" si="0"/>
        <v>680</v>
      </c>
    </row>
    <row r="53" spans="1:23" x14ac:dyDescent="0.25">
      <c r="A53" s="8" t="s">
        <v>10</v>
      </c>
      <c r="B53" s="8">
        <f>SUBTOTAL(109,B26:B52)</f>
        <v>46</v>
      </c>
      <c r="C53" s="8">
        <f t="shared" ref="C53:K53" si="1">SUBTOTAL(109,C26:C52)</f>
        <v>61</v>
      </c>
      <c r="D53" s="8">
        <f t="shared" si="1"/>
        <v>107</v>
      </c>
      <c r="E53" s="8">
        <f t="shared" si="1"/>
        <v>113</v>
      </c>
      <c r="F53" s="8">
        <f t="shared" si="1"/>
        <v>65</v>
      </c>
      <c r="G53" s="8">
        <f t="shared" si="1"/>
        <v>178</v>
      </c>
      <c r="H53" s="8">
        <f t="shared" si="1"/>
        <v>120</v>
      </c>
      <c r="I53" s="8">
        <f t="shared" si="1"/>
        <v>334</v>
      </c>
      <c r="J53" s="8">
        <f t="shared" si="1"/>
        <v>454</v>
      </c>
      <c r="K53" s="8">
        <f t="shared" si="1"/>
        <v>739</v>
      </c>
    </row>
  </sheetData>
  <mergeCells count="9">
    <mergeCell ref="N25:P25"/>
    <mergeCell ref="Q25:S25"/>
    <mergeCell ref="T25:V25"/>
    <mergeCell ref="P1:S1"/>
    <mergeCell ref="A9:C9"/>
    <mergeCell ref="G9:I9"/>
    <mergeCell ref="B24:D24"/>
    <mergeCell ref="E24:G24"/>
    <mergeCell ref="H24:J24"/>
  </mergeCells>
  <pageMargins left="0.7" right="0.7" top="0.75" bottom="0.75" header="0.3" footer="0.3"/>
  <pageSetup paperSize="9" orientation="portrait" r:id="rId1"/>
  <drawing r:id="rId2"/>
  <tableParts count="5"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2023_IT</vt:lpstr>
      <vt:lpstr>2023_Absentismos</vt:lpstr>
      <vt:lpstr>2023_Licenzas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Mónica Zas Varela</cp:lastModifiedBy>
  <dcterms:created xsi:type="dcterms:W3CDTF">2024-03-06T09:11:19Z</dcterms:created>
  <dcterms:modified xsi:type="dcterms:W3CDTF">2024-04-15T08:45:32Z</dcterms:modified>
</cp:coreProperties>
</file>