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formación\"/>
    </mc:Choice>
  </mc:AlternateContent>
  <xr:revisionPtr revIDLastSave="0" documentId="13_ncr:1_{CB13E078-1FB1-403E-B2AC-4400EEDAB2B7}" xr6:coauthVersionLast="47" xr6:coauthVersionMax="47" xr10:uidLastSave="{00000000-0000-0000-0000-000000000000}"/>
  <bookViews>
    <workbookView xWindow="-120" yWindow="-120" windowWidth="29040" windowHeight="15720" xr2:uid="{465ED3F8-B02F-4F3F-ACBE-6877993C7B9C}"/>
  </bookViews>
  <sheets>
    <sheet name="2025_Form. interna PTXAS" sheetId="1" r:id="rId1"/>
    <sheet name="2025_Form. externa PTXAS" sheetId="2" r:id="rId2"/>
    <sheet name="2025_Formación PDI" sheetId="3" r:id="rId3"/>
    <sheet name="2025_Grupos_innovación_docente" sheetId="4" r:id="rId4"/>
    <sheet name="ANL" sheetId="5" r:id="rId5"/>
    <sheet name="SPRL" sheetId="6" r:id="rId6"/>
    <sheet name="Unidade de Igualdade" sheetId="7" r:id="rId7"/>
    <sheet name="Outros" sheetId="8" r:id="rId8"/>
  </sheets>
  <definedNames>
    <definedName name="calculo">#REF!</definedName>
    <definedName name="departamen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8" l="1"/>
  <c r="C29" i="8"/>
  <c r="E29" i="8" s="1"/>
  <c r="E28" i="8"/>
  <c r="E27" i="8"/>
  <c r="E26" i="8"/>
  <c r="E25" i="8"/>
  <c r="E24" i="8"/>
  <c r="E23" i="8"/>
  <c r="E22" i="8"/>
  <c r="D17" i="8"/>
  <c r="C17" i="8"/>
  <c r="O34" i="7"/>
  <c r="N34" i="7"/>
  <c r="M34" i="7"/>
  <c r="K34" i="7"/>
  <c r="J34" i="7"/>
  <c r="L34" i="7" s="1"/>
  <c r="H34" i="7"/>
  <c r="G34" i="7"/>
  <c r="C34" i="7"/>
  <c r="D34" i="7" s="1"/>
  <c r="B34" i="7"/>
  <c r="O33" i="7"/>
  <c r="P33" i="7" s="1"/>
  <c r="L33" i="7"/>
  <c r="I33" i="7"/>
  <c r="D33" i="7"/>
  <c r="O32" i="7"/>
  <c r="P32" i="7" s="1"/>
  <c r="L32" i="7"/>
  <c r="I32" i="7"/>
  <c r="D32" i="7"/>
  <c r="O31" i="7"/>
  <c r="P31" i="7" s="1"/>
  <c r="L31" i="7"/>
  <c r="I31" i="7"/>
  <c r="D31" i="7"/>
  <c r="O30" i="7"/>
  <c r="L30" i="7"/>
  <c r="I30" i="7"/>
  <c r="P30" i="7" s="1"/>
  <c r="D30" i="7"/>
  <c r="O29" i="7"/>
  <c r="P29" i="7" s="1"/>
  <c r="L29" i="7"/>
  <c r="I29" i="7"/>
  <c r="D29" i="7"/>
  <c r="O28" i="7"/>
  <c r="P28" i="7" s="1"/>
  <c r="L28" i="7"/>
  <c r="I28" i="7"/>
  <c r="D28" i="7"/>
  <c r="O27" i="7"/>
  <c r="P27" i="7" s="1"/>
  <c r="L27" i="7"/>
  <c r="I27" i="7"/>
  <c r="D27" i="7"/>
  <c r="O26" i="7"/>
  <c r="L26" i="7"/>
  <c r="I26" i="7"/>
  <c r="P26" i="7" s="1"/>
  <c r="D26" i="7"/>
  <c r="O25" i="7"/>
  <c r="P25" i="7" s="1"/>
  <c r="L25" i="7"/>
  <c r="I25" i="7"/>
  <c r="D25" i="7"/>
  <c r="O24" i="7"/>
  <c r="P24" i="7" s="1"/>
  <c r="L24" i="7"/>
  <c r="I24" i="7"/>
  <c r="D24" i="7"/>
  <c r="O23" i="7"/>
  <c r="P23" i="7" s="1"/>
  <c r="L23" i="7"/>
  <c r="I23" i="7"/>
  <c r="D23" i="7"/>
  <c r="O22" i="7"/>
  <c r="L22" i="7"/>
  <c r="I22" i="7"/>
  <c r="P22" i="7" s="1"/>
  <c r="D22" i="7"/>
  <c r="O21" i="7"/>
  <c r="P21" i="7" s="1"/>
  <c r="L21" i="7"/>
  <c r="I21" i="7"/>
  <c r="D21" i="7"/>
  <c r="O20" i="7"/>
  <c r="P20" i="7" s="1"/>
  <c r="L20" i="7"/>
  <c r="I20" i="7"/>
  <c r="D20" i="7"/>
  <c r="O19" i="7"/>
  <c r="P19" i="7" s="1"/>
  <c r="L19" i="7"/>
  <c r="I19" i="7"/>
  <c r="D19" i="7"/>
  <c r="O18" i="7"/>
  <c r="L18" i="7"/>
  <c r="I18" i="7"/>
  <c r="P18" i="7" s="1"/>
  <c r="D18" i="7"/>
  <c r="O17" i="7"/>
  <c r="P17" i="7" s="1"/>
  <c r="L17" i="7"/>
  <c r="I17" i="7"/>
  <c r="D17" i="7"/>
  <c r="O16" i="7"/>
  <c r="P16" i="7" s="1"/>
  <c r="L16" i="7"/>
  <c r="I16" i="7"/>
  <c r="D16" i="7"/>
  <c r="O15" i="7"/>
  <c r="P15" i="7" s="1"/>
  <c r="L15" i="7"/>
  <c r="I15" i="7"/>
  <c r="D15" i="7"/>
  <c r="O14" i="7"/>
  <c r="L14" i="7"/>
  <c r="I14" i="7"/>
  <c r="P14" i="7" s="1"/>
  <c r="D14" i="7"/>
  <c r="O13" i="7"/>
  <c r="P13" i="7" s="1"/>
  <c r="L13" i="7"/>
  <c r="I13" i="7"/>
  <c r="D13" i="7"/>
  <c r="O12" i="7"/>
  <c r="P12" i="7" s="1"/>
  <c r="L12" i="7"/>
  <c r="I12" i="7"/>
  <c r="D12" i="7"/>
  <c r="O11" i="7"/>
  <c r="P11" i="7" s="1"/>
  <c r="L11" i="7"/>
  <c r="I11" i="7"/>
  <c r="D11" i="7"/>
  <c r="O10" i="7"/>
  <c r="L10" i="7"/>
  <c r="I10" i="7"/>
  <c r="P10" i="7" s="1"/>
  <c r="D10" i="7"/>
  <c r="N17" i="6"/>
  <c r="M17" i="6"/>
  <c r="O17" i="6" s="1"/>
  <c r="K17" i="6"/>
  <c r="L17" i="6" s="1"/>
  <c r="J17" i="6"/>
  <c r="I17" i="6"/>
  <c r="H17" i="6"/>
  <c r="G17" i="6"/>
  <c r="C17" i="6"/>
  <c r="B17" i="6"/>
  <c r="D17" i="6" s="1"/>
  <c r="O16" i="6"/>
  <c r="P16" i="6" s="1"/>
  <c r="L16" i="6"/>
  <c r="I16" i="6"/>
  <c r="D16" i="6"/>
  <c r="O15" i="6"/>
  <c r="P15" i="6" s="1"/>
  <c r="L15" i="6"/>
  <c r="I15" i="6"/>
  <c r="D15" i="6"/>
  <c r="O14" i="6"/>
  <c r="P14" i="6" s="1"/>
  <c r="L14" i="6"/>
  <c r="I14" i="6"/>
  <c r="D14" i="6"/>
  <c r="O13" i="6"/>
  <c r="L13" i="6"/>
  <c r="P13" i="6" s="1"/>
  <c r="I13" i="6"/>
  <c r="D13" i="6"/>
  <c r="O12" i="6"/>
  <c r="P12" i="6" s="1"/>
  <c r="L12" i="6"/>
  <c r="I12" i="6"/>
  <c r="D12" i="6"/>
  <c r="P17" i="5"/>
  <c r="O17" i="5"/>
  <c r="N17" i="5"/>
  <c r="L17" i="5"/>
  <c r="K17" i="5"/>
  <c r="M17" i="5" s="1"/>
  <c r="I17" i="5"/>
  <c r="H17" i="5"/>
  <c r="J17" i="5" s="1"/>
  <c r="C17" i="5"/>
  <c r="B17" i="5"/>
  <c r="D17" i="5" s="1"/>
  <c r="P16" i="5"/>
  <c r="Q16" i="5" s="1"/>
  <c r="M16" i="5"/>
  <c r="J16" i="5"/>
  <c r="D16" i="5"/>
  <c r="Q15" i="5"/>
  <c r="P15" i="5"/>
  <c r="M15" i="5"/>
  <c r="J15" i="5"/>
  <c r="D15" i="5"/>
  <c r="P14" i="5"/>
  <c r="Q14" i="5" s="1"/>
  <c r="M14" i="5"/>
  <c r="J14" i="5"/>
  <c r="D14" i="5"/>
  <c r="P13" i="5"/>
  <c r="Q13" i="5" s="1"/>
  <c r="M13" i="5"/>
  <c r="J13" i="5"/>
  <c r="D13" i="5"/>
  <c r="P12" i="5"/>
  <c r="Q12" i="5" s="1"/>
  <c r="M12" i="5"/>
  <c r="J12" i="5"/>
  <c r="D12" i="5"/>
  <c r="Q11" i="5"/>
  <c r="P11" i="5"/>
  <c r="M11" i="5"/>
  <c r="J11" i="5"/>
  <c r="D11" i="5"/>
  <c r="I34" i="7" l="1"/>
  <c r="P34" i="7" s="1"/>
  <c r="P17" i="6"/>
  <c r="Q17" i="5"/>
  <c r="C34" i="2"/>
  <c r="B34" i="2"/>
  <c r="B23" i="2"/>
  <c r="D12" i="2"/>
  <c r="C12" i="2"/>
  <c r="B12" i="2"/>
  <c r="D11" i="2"/>
  <c r="D10" i="2"/>
  <c r="D9" i="2"/>
  <c r="E58" i="1"/>
  <c r="D58" i="1"/>
  <c r="D31" i="1"/>
  <c r="C31" i="1"/>
  <c r="B23" i="1"/>
  <c r="D16" i="1"/>
  <c r="C16" i="1"/>
  <c r="B16" i="1"/>
  <c r="D15" i="1"/>
  <c r="D14" i="1"/>
  <c r="D13" i="1"/>
</calcChain>
</file>

<file path=xl/sharedStrings.xml><?xml version="1.0" encoding="utf-8"?>
<sst xmlns="http://schemas.openxmlformats.org/spreadsheetml/2006/main" count="538" uniqueCount="246">
  <si>
    <t>Unidade de Análises e Programas</t>
  </si>
  <si>
    <t>Formación interna do Persoal técnico, de xestión e de Administración e Servizos 2025</t>
  </si>
  <si>
    <t>Fonte: Servizo de PTXAS; Bubela; PeopleNet; MUS</t>
  </si>
  <si>
    <t>Data de publicación: abril 2026</t>
  </si>
  <si>
    <t>PRESUPOSTADO 2025</t>
  </si>
  <si>
    <t>OBRIGAS RECOÑECIDAS 2025</t>
  </si>
  <si>
    <t>Custo total formación PTXAS</t>
  </si>
  <si>
    <t>Participación por campus</t>
  </si>
  <si>
    <t>Homes</t>
  </si>
  <si>
    <t>Mulleres</t>
  </si>
  <si>
    <t>Total</t>
  </si>
  <si>
    <t>Ourense</t>
  </si>
  <si>
    <t>Pontevedra</t>
  </si>
  <si>
    <t>Vigo</t>
  </si>
  <si>
    <t>Cursos por área</t>
  </si>
  <si>
    <t>Nº cursos</t>
  </si>
  <si>
    <t>Calidade</t>
  </si>
  <si>
    <t>Ofimática</t>
  </si>
  <si>
    <t>Xurídico procedimental</t>
  </si>
  <si>
    <t>Horas de formación por área</t>
  </si>
  <si>
    <t>Modalidade</t>
  </si>
  <si>
    <t>Nº asistentes</t>
  </si>
  <si>
    <t>Nº horas</t>
  </si>
  <si>
    <t>Presencial</t>
  </si>
  <si>
    <t>Virtual asíncrona</t>
  </si>
  <si>
    <t>Área</t>
  </si>
  <si>
    <t>Nome_curso</t>
  </si>
  <si>
    <t>Elaboración e Xestión dun Cadro de mando dun Centro - Campus de Ourense</t>
  </si>
  <si>
    <t>Elaboración e Xestión dun cadro de mando dun centro - Campus de Vigo (Quenda B)</t>
  </si>
  <si>
    <t>Creación e tratamento de imaxes e fotografías con GIMP -1ª Edición-</t>
  </si>
  <si>
    <t>Creación de infografía e diseños vectoriais</t>
  </si>
  <si>
    <t>Publicacións dixitais profesionais: deseño, autoedición, maquetación e diagramación con Scribus</t>
  </si>
  <si>
    <t>Edición de vídeo coa ferramenta DaVinci Resolve</t>
  </si>
  <si>
    <t>Microsoft Power B1: Modelado e análise de datos</t>
  </si>
  <si>
    <t>A.F. Administración electrónica - Casos de uso (Campus de Pontevedra)</t>
  </si>
  <si>
    <t>A.F. Administración electrónica - Casos de uso (Campus de Ourense)</t>
  </si>
  <si>
    <t>A.F. Administración electrónica - Casos de uso - (Grupo 1)</t>
  </si>
  <si>
    <t>A.F. Administración electrónica - Casos de uso- (Grupo 2)</t>
  </si>
  <si>
    <t>A.F. Administración electrónica - Casos de uso- (Grupo 3)</t>
  </si>
  <si>
    <t>A.F. Administración electrónica - Casos de uso - (Grupo 4)</t>
  </si>
  <si>
    <t>A.F. Administración electrónica - Casos de uso - (Grupo 5)</t>
  </si>
  <si>
    <t>A.F. Administración electrónica - Casos de uso - (Grupo 6)</t>
  </si>
  <si>
    <t>A.F. Administración electrónica - Casos de uso - (Grupo 7)</t>
  </si>
  <si>
    <t>A.F. Administración electrónica - Casos de uso - (Grupo 8)</t>
  </si>
  <si>
    <t>A.F. Administración electrónica - Casos de uso - (Grupo 9)</t>
  </si>
  <si>
    <t>A.F. Administración electrónica - Casos de uso - (Grupo 10)</t>
  </si>
  <si>
    <t>A.F. Prevención e detección do fraude na universidade pública</t>
  </si>
  <si>
    <t>Formación externa do Persoal técnico, de xestión e de Administración e Servizos 2025</t>
  </si>
  <si>
    <t>Home</t>
  </si>
  <si>
    <t>Muller</t>
  </si>
  <si>
    <t>Nº actividades</t>
  </si>
  <si>
    <t>Biblioteca</t>
  </si>
  <si>
    <t>Habilidades</t>
  </si>
  <si>
    <t>Idiomas</t>
  </si>
  <si>
    <t>Laboratorio</t>
  </si>
  <si>
    <t>Xurídico-procedimental</t>
  </si>
  <si>
    <t>Nome da activdiade</t>
  </si>
  <si>
    <t>Lugar</t>
  </si>
  <si>
    <t>Organización</t>
  </si>
  <si>
    <t>8ª Reunión de persoal técnico e responsables de servizos de difración</t>
  </si>
  <si>
    <t>Barcelona</t>
  </si>
  <si>
    <t>Centres Cientifics / etc…</t>
  </si>
  <si>
    <t>Aquaculture Europea 25</t>
  </si>
  <si>
    <t>Valencia</t>
  </si>
  <si>
    <t>European Aquaculture Society (EAS)</t>
  </si>
  <si>
    <t>Bibliotecas e libro electrónico</t>
  </si>
  <si>
    <t>En liña</t>
  </si>
  <si>
    <t>FESABID</t>
  </si>
  <si>
    <t>Bioimpresión 3D: tecnoloxía emerxente na fronteira entre a biomedicina e a enxeñaría (5ª Edición)</t>
  </si>
  <si>
    <t>Santiago de Compostela</t>
  </si>
  <si>
    <t>USC</t>
  </si>
  <si>
    <t>Casos prácticos de resolucións dos tribunais especiais de contratación</t>
  </si>
  <si>
    <t>Madrid</t>
  </si>
  <si>
    <t>ODRICERIN</t>
  </si>
  <si>
    <t>ChatGPT en las bibliotecas: aplicaciones y estrategias de uso (6ª edición)</t>
  </si>
  <si>
    <t>Asociación Andaluza de Bibliotecarios</t>
  </si>
  <si>
    <t>Cromatografía de gases acoplada a espectometria de masas. Aplicaciones prácticas</t>
  </si>
  <si>
    <t>Instituto de Química Orgánica General (CSIC)</t>
  </si>
  <si>
    <t>Cromatrografia de gases acoplada a espectrometría de masas. Aplicacións prácticas</t>
  </si>
  <si>
    <t>Curso de Inglés B1.1</t>
  </si>
  <si>
    <t>Semipresencial</t>
  </si>
  <si>
    <t>Centro de linguas</t>
  </si>
  <si>
    <t>Virtual</t>
  </si>
  <si>
    <t>Curso de Inglés B1.2</t>
  </si>
  <si>
    <t>Curso de inglés B1.2 Virtual</t>
  </si>
  <si>
    <t>Curso de Inglés B2.1</t>
  </si>
  <si>
    <t>Curso de Inglés B2.2</t>
  </si>
  <si>
    <t>Curso de mediación</t>
  </si>
  <si>
    <t>UNED</t>
  </si>
  <si>
    <t>Curso: Renovación capacitación profesional (CAP)</t>
  </si>
  <si>
    <t>Autoescuela Escuela Profesional de Conductores</t>
  </si>
  <si>
    <t>Encontro membros da Rede EURAXESS</t>
  </si>
  <si>
    <t>Alcobendas (Madrid)</t>
  </si>
  <si>
    <t>Fecyt</t>
  </si>
  <si>
    <t>Ensaio de aptitude sobre análise elemental orgánico e análise isotópico - 28ª Edición -</t>
  </si>
  <si>
    <t>Leioa (Bilbao)</t>
  </si>
  <si>
    <t>Universidade de Barcelona</t>
  </si>
  <si>
    <t>Función A</t>
  </si>
  <si>
    <t>Centro de Estudios Biosanitarios</t>
  </si>
  <si>
    <t>Fundamentos da transferencia de coñecementos</t>
  </si>
  <si>
    <t>Alicante</t>
  </si>
  <si>
    <t>REDTRANSFER</t>
  </si>
  <si>
    <t>I Xornada orientación profesional e competencias</t>
  </si>
  <si>
    <t>Salamanca</t>
  </si>
  <si>
    <t>CRUE</t>
  </si>
  <si>
    <t>Inteligencia artificial e transferencia de coñecemento: retos, estrategias e aplicacións.</t>
  </si>
  <si>
    <t>Introdución a dirección de fotografía of 505</t>
  </si>
  <si>
    <t>OFF ESCAC</t>
  </si>
  <si>
    <t>Jornada de Liderazgo Rebiun 2025. Inteligencia artificial generativa para bibliotecas universitarias</t>
  </si>
  <si>
    <t>Valladolid</t>
  </si>
  <si>
    <t>Rebiun</t>
  </si>
  <si>
    <t>Limpeza e desinfeción nos entornos críticos</t>
  </si>
  <si>
    <t>Asociación Española de Bioseguridad (AEBioS)</t>
  </si>
  <si>
    <t>Limpieza y enriquecimiento de datos con Open Refine</t>
  </si>
  <si>
    <t>SEDIC</t>
  </si>
  <si>
    <t>Mesas de contración. Principios e procedementos clave. Curso teórico-práctico.</t>
  </si>
  <si>
    <t>ODRCERIN</t>
  </si>
  <si>
    <t>Mesas de contratación. Principios e procedementos clave. Curso teórico-práctico.</t>
  </si>
  <si>
    <t>Microcredencilal Universitaria en servizos bibliotecarios de apoio á investigación</t>
  </si>
  <si>
    <t>Universidade de Salamanca</t>
  </si>
  <si>
    <t>Perservación e conservación sostenible en arquivos, bibliotecas e centros de documentación</t>
  </si>
  <si>
    <t>Recertificación EOQ-CERPER.</t>
  </si>
  <si>
    <t>CERPER</t>
  </si>
  <si>
    <t>Scopus e SciVal no contexto dos Sexenios de Investigación de ANECA</t>
  </si>
  <si>
    <t>Scopus</t>
  </si>
  <si>
    <t>SPM BRUKER Iberian Users Meeting 2025</t>
  </si>
  <si>
    <t>Tgelstar  Bruker, ICMOL</t>
  </si>
  <si>
    <t>Tablas dinámicas: Análisis de datos en Microsoft Excel</t>
  </si>
  <si>
    <t>UDEMY</t>
  </si>
  <si>
    <t>Taller de simplificacion administrativa</t>
  </si>
  <si>
    <t xml:space="preserve"> Fundación Novagob</t>
  </si>
  <si>
    <t>VIII Escola de epectroscopias de sólidos inorgánicos</t>
  </si>
  <si>
    <t>Baeza (Jaén)</t>
  </si>
  <si>
    <t>Real Sociedade Española de Química (RSEQ)</t>
  </si>
  <si>
    <t>XIII Conferencia de Directores e Directoras de Escolas de Doutoramento</t>
  </si>
  <si>
    <t>Palma de Mallorca</t>
  </si>
  <si>
    <t>Universidadee de Illes Balears</t>
  </si>
  <si>
    <t>XIV Encontro da Rede de comités de ética de universidades e organismos publicos de España</t>
  </si>
  <si>
    <t>Girona</t>
  </si>
  <si>
    <t>Universidade de Girona</t>
  </si>
  <si>
    <t>XIV Xornadas da D.T da Sociedade Española de Ciencia do Solo de Galicia</t>
  </si>
  <si>
    <t>Mieres (Asturias)</t>
  </si>
  <si>
    <t>SECS e USC</t>
  </si>
  <si>
    <t>XIV Xornadas das Unidades de Calidade</t>
  </si>
  <si>
    <t>Cáceres</t>
  </si>
  <si>
    <t>Universidade de Extremadura</t>
  </si>
  <si>
    <t>Xornada formativa sobre Galiciana</t>
  </si>
  <si>
    <t>Subd. Xeral de Arquivos e Centros Museistícos</t>
  </si>
  <si>
    <t>Xornada técnica: Intelixencia artificial: novas posibilidades para as bibliotecas</t>
  </si>
  <si>
    <t>Biblioteca de Galicia</t>
  </si>
  <si>
    <t>Xornadas de arquivos sobre dereitos de acceso documental</t>
  </si>
  <si>
    <t>Xornadas EUR_ACE CONNECT</t>
  </si>
  <si>
    <t>Lisboa (Portugal)</t>
  </si>
  <si>
    <t>European Network for Accreditation of Engineering Education</t>
  </si>
  <si>
    <t>XVIII Congreso Nacional de SECAL</t>
  </si>
  <si>
    <t>Bilbao</t>
  </si>
  <si>
    <t>SECAL</t>
  </si>
  <si>
    <t>XXII Encuentro Responsables Protocolo y Relaciones Instituc. de Universidades Españolas e Portuguesas</t>
  </si>
  <si>
    <t>Braga (Portugal)</t>
  </si>
  <si>
    <t>Universidade do Minho</t>
  </si>
  <si>
    <t>XXIII  RUEPEP</t>
  </si>
  <si>
    <t>Oviedo</t>
  </si>
  <si>
    <t>Rede Universitaria de estudos de Posgrao e Formación Permanente.</t>
  </si>
  <si>
    <t>XXIII Jornadas sobre residuos radiactivos de instalaciones radiactivas</t>
  </si>
  <si>
    <t>Córdoba</t>
  </si>
  <si>
    <t>Empresa nacional de residuos radiactivos (ENRESA)</t>
  </si>
  <si>
    <t>XXIII Xornada de servizos universitarios de emprego</t>
  </si>
  <si>
    <t>Jaén</t>
  </si>
  <si>
    <t>Universidade de Jaén</t>
  </si>
  <si>
    <t>XXX Xornadas da Conferencia de arquivos das Universidades Españolas ICA/SUV 202</t>
  </si>
  <si>
    <t>Conferencia de Arquivos das Universidades Españolas</t>
  </si>
  <si>
    <t>Unidade de análises e programas</t>
  </si>
  <si>
    <t>Fonte: Centro de Posgrao e Formación Permanente; Bubela; Execución orzamentaria</t>
  </si>
  <si>
    <t>Fonte: Centro de Posgrao e Formación Permanente</t>
  </si>
  <si>
    <t>Formación persoal docente e investigador 2025</t>
  </si>
  <si>
    <t>INFORMACIÓN NON FACILITADA</t>
  </si>
  <si>
    <t>Grupos de innovación docente 2025</t>
  </si>
  <si>
    <t>Formación organizada pola ANL</t>
  </si>
  <si>
    <t>Data de publicación:abril 2026</t>
  </si>
  <si>
    <t>PDI</t>
  </si>
  <si>
    <t>Persoal Investigador</t>
  </si>
  <si>
    <t>PTXAS</t>
  </si>
  <si>
    <t>NOME DO CURSO</t>
  </si>
  <si>
    <t>Total por curso</t>
  </si>
  <si>
    <t>PARTICIPACIÓN POR COLECTIVO</t>
  </si>
  <si>
    <t>Total PDI</t>
  </si>
  <si>
    <t xml:space="preserve">Homes </t>
  </si>
  <si>
    <t xml:space="preserve">Mulleres </t>
  </si>
  <si>
    <t>Total Persoal investigador</t>
  </si>
  <si>
    <t xml:space="preserve">Homes  </t>
  </si>
  <si>
    <t xml:space="preserve">Mulleres  </t>
  </si>
  <si>
    <t>Total PTXAS</t>
  </si>
  <si>
    <t>Total xeral</t>
  </si>
  <si>
    <t>A calidade lingüística na universidade</t>
  </si>
  <si>
    <t>Cuestións de sociolingüística e de léxico</t>
  </si>
  <si>
    <t>Curso de iniciación á lingua galega</t>
  </si>
  <si>
    <t>Galego hoxe</t>
  </si>
  <si>
    <t>Obradoiro de lingua oral</t>
  </si>
  <si>
    <t>Os  erros máis frecuentes na lingua galega</t>
  </si>
  <si>
    <t>Formación organizada polo SPRL</t>
  </si>
  <si>
    <t>Total Persoal Investigador</t>
  </si>
  <si>
    <t>Desfibrilación externa semiautomática (DESA) - Vigo mañá</t>
  </si>
  <si>
    <t>Prevención de riscos nos traballos con manexo de gases en laboratorios</t>
  </si>
  <si>
    <t>Primeiros auxilios (Vigo-mañá)</t>
  </si>
  <si>
    <t>Primeiros auxilios laboratorios (Vigo)</t>
  </si>
  <si>
    <t>Seguridade no uso de campás e vitrinas en laboratorios</t>
  </si>
  <si>
    <t>Formación organizada pola Unidade de Igualdade</t>
  </si>
  <si>
    <t>A comunicación e o xénero</t>
  </si>
  <si>
    <t>A inclusión da perspectiva e a análise de xénero/sexo na investigación e a innovación</t>
  </si>
  <si>
    <t>A perspectiva de xénero na educación</t>
  </si>
  <si>
    <t>A prostitución no marco do capitalismo neoliberal</t>
  </si>
  <si>
    <t>A sustentabilidade da vida no centro. Conciliación e corresponsabilidade</t>
  </si>
  <si>
    <t>Deconstruír o discurso prehistórico dende o feminismo</t>
  </si>
  <si>
    <t>Dimensión de xénero nos proxectos I+D+I das TIC</t>
  </si>
  <si>
    <t>Economía de xénero</t>
  </si>
  <si>
    <t>Educación afectivo-sexual</t>
  </si>
  <si>
    <t>Inclusión da perspectiva de xénero na docencia universitaria</t>
  </si>
  <si>
    <t>Intelixencia artificial e xénero</t>
  </si>
  <si>
    <t>Introdución á perspectiva de xénero</t>
  </si>
  <si>
    <t>Machismo dixital. A manosfera</t>
  </si>
  <si>
    <t>Mulleres e ciencia</t>
  </si>
  <si>
    <t>Mulleres e Saúde</t>
  </si>
  <si>
    <t>Normativa básica de xénero</t>
  </si>
  <si>
    <t>Novas leis para atallar as violencias machistas: medidas normativas do Pacto de Estado contra a Violencia de Xénero</t>
  </si>
  <si>
    <t>Novas masculinidades</t>
  </si>
  <si>
    <t>O acoso sexual e por razón de sexo: romper o silencio</t>
  </si>
  <si>
    <t>O xénero e o sexo no século XXI</t>
  </si>
  <si>
    <t>Pensar o amor no século XXI</t>
  </si>
  <si>
    <t>Políticas públicas de igualdade</t>
  </si>
  <si>
    <t>Pornografía</t>
  </si>
  <si>
    <t>Tres pensadoras na historia da teoría feminista</t>
  </si>
  <si>
    <t>Formación organizada por outras unidades</t>
  </si>
  <si>
    <t>Entidade organizadora</t>
  </si>
  <si>
    <t>Nome do curso</t>
  </si>
  <si>
    <t>Unidade de Diversidade</t>
  </si>
  <si>
    <t>A realidade de non ver: movéndonos e comprendendo o espazo. REPENSANDO A DIVERSIDADE: FERRAMENTAS PARA UNHA EDUCACIÓN INCLUSIVA.</t>
  </si>
  <si>
    <t>Aproximación ao acoso por diversidades no ámbito universitario. REPENSANDO A DIVERSIDADE: FERRAMENTAS PARA UNHA EDUCACIÓN INCLUSIVA</t>
  </si>
  <si>
    <t>CHEMSEX, un uso sexualizado das drogas. REPENSANDO A DIVERSIDADE: FERRAMENTAS PARA UNHA EDUCACIÓN INCLUSIVA.</t>
  </si>
  <si>
    <t>Convivencia e Diversidades. REPENSANDO A DIVERSIDADE: FERRAMENTAS PARA UNHA EDUCACIÓN INCLUSIVA</t>
  </si>
  <si>
    <t>Diversidades en convivencia: un mosaico de diálogo e respecto. REPENSANDO A DIVERSIDADE: FERRAMENTAS PARA UNHA EDUCACIÓN INCLUSIVA.</t>
  </si>
  <si>
    <t>Educación e Intelixencia Emocional. REPENSANDO A DIVERSIDADE: FERRAMENTAS PARA UNHA EDUCACIÓN INCLUSIVA</t>
  </si>
  <si>
    <t>Vicerreitoría de Extensión Universitaria</t>
  </si>
  <si>
    <t>Axenda 2030- Axentes do Cambio</t>
  </si>
  <si>
    <t>PDI_Mulleres</t>
  </si>
  <si>
    <t>Persoal investigador_Mulleres</t>
  </si>
  <si>
    <r>
      <t xml:space="preserve">Fonte: </t>
    </r>
    <r>
      <rPr>
        <i/>
        <sz val="11"/>
        <color theme="1"/>
        <rFont val="Calibri"/>
        <family val="2"/>
      </rPr>
      <t>Bubela</t>
    </r>
    <r>
      <rPr>
        <sz val="11"/>
        <color theme="1"/>
        <rFont val="Calibri"/>
        <family val="2"/>
      </rPr>
      <t>; PeopleNet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</si>
</sst>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4"/>
      <color indexed="8"/>
      <name val="Calibri"/>
      <family val="2"/>
    </font>
    <font>
      <sz val="10"/>
      <color indexed="8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rgb="FFFF0000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1" fillId="0" borderId="0"/>
  </cellStyleXfs>
  <cellXfs count="47">
    <xf numFmtId="0" fontId="0" fillId="0" borderId="0" xfId="0"/>
    <xf numFmtId="0" fontId="4" fillId="0" borderId="1" xfId="5" applyFont="1" applyBorder="1" applyAlignment="1">
      <alignment vertical="center" wrapText="1"/>
    </xf>
    <xf numFmtId="0" fontId="5" fillId="0" borderId="1" xfId="5" applyFont="1" applyBorder="1"/>
    <xf numFmtId="0" fontId="5" fillId="0" borderId="1" xfId="5" applyFont="1" applyBorder="1" applyAlignment="1">
      <alignment wrapText="1"/>
    </xf>
    <xf numFmtId="0" fontId="6" fillId="0" borderId="1" xfId="5" applyFont="1" applyBorder="1" applyAlignment="1">
      <alignment horizontal="left" wrapText="1"/>
    </xf>
    <xf numFmtId="0" fontId="7" fillId="0" borderId="1" xfId="6" applyFont="1" applyBorder="1" applyAlignment="1">
      <alignment horizontal="right" vertical="center"/>
    </xf>
    <xf numFmtId="0" fontId="8" fillId="0" borderId="0" xfId="6" applyFont="1"/>
    <xf numFmtId="0" fontId="4" fillId="0" borderId="0" xfId="5" applyFont="1" applyAlignment="1">
      <alignment vertical="center" wrapText="1"/>
    </xf>
    <xf numFmtId="0" fontId="5" fillId="0" borderId="0" xfId="5" applyFont="1"/>
    <xf numFmtId="0" fontId="5" fillId="0" borderId="0" xfId="5" applyFont="1" applyAlignment="1">
      <alignment wrapText="1"/>
    </xf>
    <xf numFmtId="0" fontId="6" fillId="0" borderId="0" xfId="5" applyFont="1" applyAlignment="1">
      <alignment horizontal="left" wrapText="1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7" applyFont="1"/>
    <xf numFmtId="0" fontId="10" fillId="0" borderId="0" xfId="7" applyFont="1"/>
    <xf numFmtId="0" fontId="12" fillId="3" borderId="0" xfId="2" applyFont="1" applyAlignment="1">
      <alignment horizontal="center" vertical="center"/>
    </xf>
    <xf numFmtId="0" fontId="10" fillId="0" borderId="0" xfId="0" applyFont="1"/>
    <xf numFmtId="0" fontId="13" fillId="2" borderId="0" xfId="1" applyFont="1"/>
    <xf numFmtId="164" fontId="13" fillId="2" borderId="0" xfId="1" applyNumberFormat="1" applyFont="1"/>
    <xf numFmtId="0" fontId="13" fillId="0" borderId="0" xfId="0" applyFont="1"/>
    <xf numFmtId="0" fontId="8" fillId="0" borderId="1" xfId="6" applyFont="1" applyBorder="1"/>
    <xf numFmtId="0" fontId="1" fillId="0" borderId="1" xfId="0" applyFont="1" applyBorder="1"/>
    <xf numFmtId="0" fontId="1" fillId="0" borderId="0" xfId="0" applyFont="1"/>
    <xf numFmtId="0" fontId="17" fillId="0" borderId="0" xfId="5" applyFont="1" applyAlignment="1">
      <alignment vertical="center" wrapText="1"/>
    </xf>
    <xf numFmtId="0" fontId="18" fillId="0" borderId="0" xfId="5" applyFont="1" applyAlignment="1">
      <alignment wrapText="1"/>
    </xf>
    <xf numFmtId="0" fontId="19" fillId="0" borderId="0" xfId="5" applyFont="1" applyAlignment="1">
      <alignment vertical="center"/>
    </xf>
    <xf numFmtId="0" fontId="20" fillId="0" borderId="0" xfId="5" applyFont="1"/>
    <xf numFmtId="0" fontId="17" fillId="0" borderId="0" xfId="0" applyFont="1"/>
    <xf numFmtId="0" fontId="12" fillId="0" borderId="0" xfId="2" applyFont="1" applyFill="1" applyBorder="1" applyAlignment="1">
      <alignment horizontal="center" vertical="center"/>
    </xf>
    <xf numFmtId="0" fontId="13" fillId="0" borderId="0" xfId="1" applyFont="1" applyFill="1" applyBorder="1"/>
    <xf numFmtId="164" fontId="13" fillId="0" borderId="0" xfId="1" applyNumberFormat="1" applyFont="1" applyFill="1" applyBorder="1"/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0" xfId="5" applyFont="1"/>
    <xf numFmtId="0" fontId="4" fillId="0" borderId="0" xfId="0" applyFont="1"/>
    <xf numFmtId="0" fontId="23" fillId="0" borderId="1" xfId="9" applyFont="1" applyBorder="1" applyAlignment="1">
      <alignment vertical="center"/>
    </xf>
    <xf numFmtId="0" fontId="10" fillId="0" borderId="1" xfId="9" applyFont="1" applyBorder="1"/>
    <xf numFmtId="0" fontId="10" fillId="0" borderId="0" xfId="9" applyFont="1"/>
    <xf numFmtId="0" fontId="12" fillId="0" borderId="0" xfId="0" applyFont="1"/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9" applyFont="1" applyBorder="1" applyAlignment="1">
      <alignment horizontal="right"/>
    </xf>
    <xf numFmtId="0" fontId="23" fillId="0" borderId="1" xfId="9" applyFont="1" applyBorder="1" applyAlignment="1">
      <alignment horizontal="center" vertical="center"/>
    </xf>
    <xf numFmtId="0" fontId="14" fillId="4" borderId="0" xfId="3" applyFont="1" applyAlignment="1">
      <alignment horizontal="center" vertical="center"/>
    </xf>
    <xf numFmtId="0" fontId="14" fillId="5" borderId="0" xfId="4" applyFont="1" applyAlignment="1">
      <alignment horizontal="center" vertical="center"/>
    </xf>
    <xf numFmtId="0" fontId="14" fillId="2" borderId="0" xfId="1" applyFont="1" applyAlignment="1">
      <alignment horizontal="center" vertical="center"/>
    </xf>
  </cellXfs>
  <cellStyles count="10">
    <cellStyle name="60% - Énfasis1" xfId="2" builtinId="32"/>
    <cellStyle name="Énfasis1" xfId="1" builtinId="29"/>
    <cellStyle name="Énfasis2" xfId="3" builtinId="33"/>
    <cellStyle name="Énfasis6" xfId="4" builtinId="49"/>
    <cellStyle name="Hipervínculo 2" xfId="8" xr:uid="{8E3F121D-D760-4816-AC31-4DF2A282B245}"/>
    <cellStyle name="Normal" xfId="0" builtinId="0"/>
    <cellStyle name="Normal 2 2 2 2" xfId="9" xr:uid="{50774356-26FD-44A1-ADBD-DC590181D51E}"/>
    <cellStyle name="Normal 2 3" xfId="5" xr:uid="{6C6DFDC9-4CE3-4538-844C-B2360E9878F2}"/>
    <cellStyle name="Normal 2 4 2" xfId="6" xr:uid="{38ADE77F-1C58-41F6-8EBB-07AB098CC0BD}"/>
    <cellStyle name="Normal 4" xfId="7" xr:uid="{5022256B-7461-4242-8D56-6CCF733739E9}"/>
  </cellStyles>
  <dxfs count="115"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participación por campus</a:t>
            </a:r>
          </a:p>
        </c:rich>
      </c:tx>
      <c:layout>
        <c:manualLayout>
          <c:xMode val="edge"/>
          <c:yMode val="edge"/>
          <c:x val="0.1180763342082239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7592592592592593"/>
          <c:w val="0.65213429571303583"/>
          <c:h val="0.77314814814814814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02E-4B0A-AAC0-69F5CD6B56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02E-4B0A-AAC0-69F5CD6B56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02E-4B0A-AAC0-69F5CD6B564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'2025_Form. interna PTXAS'!$A$13:$A$15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'2025_Form. interna PTXAS'!$D$13:$D$15</c:f>
              <c:numCache>
                <c:formatCode>General</c:formatCode>
                <c:ptCount val="3"/>
                <c:pt idx="0">
                  <c:v>87</c:v>
                </c:pt>
                <c:pt idx="1">
                  <c:v>111</c:v>
                </c:pt>
                <c:pt idx="2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2E-4B0A-AAC0-69F5CD6B564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761228102301169"/>
          <c:y val="0.39693168562263048"/>
          <c:w val="0.19807654275773667"/>
          <c:h val="0.3125021872265967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participación por campus</a:t>
            </a:r>
          </a:p>
        </c:rich>
      </c:tx>
      <c:layout>
        <c:manualLayout>
          <c:xMode val="edge"/>
          <c:yMode val="edge"/>
          <c:x val="0.1180763342082239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7592592592592593"/>
          <c:w val="0.65213429571303583"/>
          <c:h val="0.77314814814814814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267-4762-BA52-B4C6997957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267-4762-BA52-B4C6997957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267-4762-BA52-B4C69979570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'2025_Form. externa PTXAS'!$A$9:$A$11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'2025_Form. externa PTXAS'!$D$9:$D$11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67-4762-BA52-B4C69979570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02318460192478"/>
          <c:y val="0.39693168562263048"/>
          <c:w val="0.15466574646296702"/>
          <c:h val="0.3125021872265967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% asistentes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7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3C30-4449-B47A-F0FBCD34E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3C30-4449-B47A-F0FBCD34E2DA}"/>
              </c:ext>
            </c:extLst>
          </c:dPt>
          <c:dPt>
            <c:idx val="2"/>
            <c:bubble3D val="0"/>
            <c:explosion val="1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3C30-4449-B47A-F0FBCD34E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3C30-4449-B47A-F0FBCD34E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3C30-4449-B47A-F0FBCD34E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C30-4449-B47A-F0FBCD34E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C30-4449-B47A-F0FBCD34E2D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'2025_Form. externa PTXAS'!$A$27:$A$33</c:f>
              <c:strCache>
                <c:ptCount val="7"/>
                <c:pt idx="0">
                  <c:v>Biblioteca</c:v>
                </c:pt>
                <c:pt idx="1">
                  <c:v>Calidade</c:v>
                </c:pt>
                <c:pt idx="2">
                  <c:v>Habilidades</c:v>
                </c:pt>
                <c:pt idx="3">
                  <c:v>Idiomas</c:v>
                </c:pt>
                <c:pt idx="4">
                  <c:v>Laboratorio</c:v>
                </c:pt>
                <c:pt idx="5">
                  <c:v>Ofimática</c:v>
                </c:pt>
                <c:pt idx="6">
                  <c:v>Xurídico-procedimental</c:v>
                </c:pt>
              </c:strCache>
            </c:strRef>
          </c:cat>
          <c:val>
            <c:numRef>
              <c:f>'2025_Form. externa PTXAS'!$C$27:$C$33</c:f>
              <c:numCache>
                <c:formatCode>General</c:formatCode>
                <c:ptCount val="7"/>
                <c:pt idx="0">
                  <c:v>18</c:v>
                </c:pt>
                <c:pt idx="1">
                  <c:v>5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1</c:v>
                </c:pt>
                <c:pt idx="6">
                  <c:v>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3C30-4449-B47A-F0FBCD34E2D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888888888888884E-2"/>
          <c:y val="0.15729184893554973"/>
          <c:w val="0.86542629046369202"/>
          <c:h val="0.75474518810148727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FD8-4B3C-8102-A3442D1107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FD8-4B3C-8102-A3442D1107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ANL!$B$10:$C$10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ANL!$B$17:$C$17</c:f>
              <c:numCache>
                <c:formatCode>General</c:formatCode>
                <c:ptCount val="2"/>
                <c:pt idx="0">
                  <c:v>19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8-4B3C-8102-A3442D1107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888888888888884E-2"/>
          <c:y val="0.15729184893554973"/>
          <c:w val="0.86542629046369202"/>
          <c:h val="0.75474518810148727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91F-41C1-BEC7-3D8A3E8F7BB5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91F-41C1-BEC7-3D8A3E8F7BB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SPRL!$B$11:$C$11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SPRL!$B$17:$C$17</c:f>
              <c:numCache>
                <c:formatCode>General</c:formatCode>
                <c:ptCount val="2"/>
                <c:pt idx="0">
                  <c:v>42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1F-41C1-BEC7-3D8A3E8F7BB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D70-4A92-8DE5-EB24D0B39A58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70-4A92-8DE5-EB24D0B39A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'Unidade de Igualdade'!$B$9:$C$9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'Unidade de Igualdade'!$B$34:$C$34</c:f>
              <c:numCache>
                <c:formatCode>General</c:formatCode>
                <c:ptCount val="2"/>
                <c:pt idx="0">
                  <c:v>50</c:v>
                </c:pt>
                <c:pt idx="1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70-4A92-8DE5-EB24D0B39A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104775</xdr:rowOff>
    </xdr:from>
    <xdr:to>
      <xdr:col>1</xdr:col>
      <xdr:colOff>552450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8ECF25F-293B-4331-B5DD-C6CAA8C9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04775"/>
          <a:ext cx="265747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752475</xdr:colOff>
      <xdr:row>11</xdr:row>
      <xdr:rowOff>9525</xdr:rowOff>
    </xdr:from>
    <xdr:to>
      <xdr:col>7</xdr:col>
      <xdr:colOff>2000250</xdr:colOff>
      <xdr:row>23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C4E724-AFED-4DA1-BE06-BF5E6A25C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104774</xdr:rowOff>
    </xdr:from>
    <xdr:to>
      <xdr:col>1</xdr:col>
      <xdr:colOff>628650</xdr:colOff>
      <xdr:row>0</xdr:row>
      <xdr:rowOff>609599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4B8C944-D8E9-49BA-9B96-6617A8E3D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04774"/>
          <a:ext cx="246697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742950</xdr:colOff>
      <xdr:row>4</xdr:row>
      <xdr:rowOff>171450</xdr:rowOff>
    </xdr:from>
    <xdr:to>
      <xdr:col>10</xdr:col>
      <xdr:colOff>323850</xdr:colOff>
      <xdr:row>18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D9452E-5A75-4836-8185-1FB10B1AF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800099</xdr:colOff>
      <xdr:row>19</xdr:row>
      <xdr:rowOff>76200</xdr:rowOff>
    </xdr:from>
    <xdr:to>
      <xdr:col>10</xdr:col>
      <xdr:colOff>352424</xdr:colOff>
      <xdr:row>33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F1B97A-7B7B-48F9-A7AB-F4167B9BF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85725</xdr:rowOff>
    </xdr:from>
    <xdr:to>
      <xdr:col>1</xdr:col>
      <xdr:colOff>2143125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486F4E5-3B7E-4DE6-A7B3-90B8E004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85725"/>
          <a:ext cx="289560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85725</xdr:rowOff>
    </xdr:from>
    <xdr:to>
      <xdr:col>0</xdr:col>
      <xdr:colOff>2971800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1BF1A63-4593-4C31-A140-28B1A6CA6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2962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123825</xdr:rowOff>
    </xdr:from>
    <xdr:to>
      <xdr:col>1</xdr:col>
      <xdr:colOff>561975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321DE42-A733-487D-AA16-8151DE84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23825"/>
          <a:ext cx="3086099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2019300</xdr:colOff>
      <xdr:row>19</xdr:row>
      <xdr:rowOff>19050</xdr:rowOff>
    </xdr:from>
    <xdr:to>
      <xdr:col>5</xdr:col>
      <xdr:colOff>752475</xdr:colOff>
      <xdr:row>34</xdr:row>
      <xdr:rowOff>42863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FAD6A1-16B8-4166-9DDC-C89D8EAA8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123825</xdr:rowOff>
    </xdr:from>
    <xdr:to>
      <xdr:col>0</xdr:col>
      <xdr:colOff>2847976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85FB652-97E9-49A8-A7BC-927574E9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23825"/>
          <a:ext cx="2800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2047875</xdr:colOff>
      <xdr:row>19</xdr:row>
      <xdr:rowOff>171450</xdr:rowOff>
    </xdr:from>
    <xdr:to>
      <xdr:col>3</xdr:col>
      <xdr:colOff>742950</xdr:colOff>
      <xdr:row>35</xdr:row>
      <xdr:rowOff>4763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9BA1D2-54C4-4D99-B476-B78D46E7E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123825</xdr:rowOff>
    </xdr:from>
    <xdr:to>
      <xdr:col>0</xdr:col>
      <xdr:colOff>3067050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A8C24D3-14E7-4094-B309-E9172A56C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23825"/>
          <a:ext cx="30194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4781550</xdr:colOff>
      <xdr:row>35</xdr:row>
      <xdr:rowOff>171450</xdr:rowOff>
    </xdr:from>
    <xdr:to>
      <xdr:col>4</xdr:col>
      <xdr:colOff>57150</xdr:colOff>
      <xdr:row>50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8BFCAA-4C8C-475B-89E1-458963C3D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123825</xdr:rowOff>
    </xdr:from>
    <xdr:to>
      <xdr:col>0</xdr:col>
      <xdr:colOff>2819401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00B0987-5486-47B2-AF79-426406B3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123825"/>
          <a:ext cx="277177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71DCA2-C61A-4882-B141-465B1D623681}" name="Tabla2" displayName="Tabla2" ref="A12:D16" totalsRowShown="0" headerRowDxfId="114" dataDxfId="113">
  <autoFilter ref="A12:D16" xr:uid="{85EDB910-0F99-4776-95E1-AAB32A5AF2A2}"/>
  <tableColumns count="4">
    <tableColumn id="1" xr3:uid="{DB67A74A-E334-441C-9FB3-3C086C827C4A}" name="Participación por campus" dataDxfId="112"/>
    <tableColumn id="2" xr3:uid="{84D65C9B-FAA0-4766-8164-829324D7794D}" name="Homes" dataDxfId="111"/>
    <tableColumn id="3" xr3:uid="{7F50CA98-A3AB-472E-AE4A-976C24D8CB92}" name="Mulleres" dataDxfId="110"/>
    <tableColumn id="4" xr3:uid="{4499E9DD-682E-4EDE-889C-98B3F59E82A4}" name="Total" dataDxfId="109">
      <calculatedColumnFormula>SUM(Tabla2[[#This Row],[Homes]:[Mulleres]])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A282304-37F0-4E70-8487-83FC09256ACD}" name="Tabla5" displayName="Tabla5" ref="G10:Q17" totalsRowShown="0" headerRowDxfId="63" dataDxfId="62">
  <autoFilter ref="G10:Q17" xr:uid="{C2D5C57A-B9CF-4C4C-B136-9DE70F0A97A8}"/>
  <tableColumns count="11">
    <tableColumn id="1" xr3:uid="{A8DE1592-7453-4E60-AA86-AA3CF6CA8BD6}" name="PARTICIPACIÓN POR COLECTIVO" dataDxfId="61"/>
    <tableColumn id="2" xr3:uid="{D89EAEF0-FE0A-412E-8DEA-EC95BB69A3BF}" name="Homes" dataDxfId="60"/>
    <tableColumn id="3" xr3:uid="{A8DBEC7B-30B8-42F4-B6CF-16D27D5C80FB}" name="Mulleres" dataDxfId="59"/>
    <tableColumn id="4" xr3:uid="{144D7E2B-3F6F-47D7-8303-A55D292D995A}" name="Total PDI" dataDxfId="58">
      <calculatedColumnFormula>SUM(Tabla5[[#This Row],[Homes]:[Mulleres]])</calculatedColumnFormula>
    </tableColumn>
    <tableColumn id="5" xr3:uid="{2B39C832-9C6F-4595-946F-FB3B4768F60D}" name="Homes " dataDxfId="57"/>
    <tableColumn id="6" xr3:uid="{5D0ED79F-928B-4851-B0A5-D007186F8C94}" name="Mulleres " dataDxfId="56"/>
    <tableColumn id="7" xr3:uid="{4C7C4C91-F9CA-491F-A9FE-85495E8D9260}" name="Total Persoal investigador" dataDxfId="55">
      <calculatedColumnFormula>SUM(Tabla5[[#This Row],[Homes ]:[Mulleres ]])</calculatedColumnFormula>
    </tableColumn>
    <tableColumn id="8" xr3:uid="{DC65C97C-CC6A-4526-929E-A064C625C016}" name="Homes  " dataDxfId="54"/>
    <tableColumn id="9" xr3:uid="{0DC791CF-208E-489C-AFC5-921625032B6E}" name="Mulleres  " dataDxfId="53"/>
    <tableColumn id="10" xr3:uid="{E93619CD-0C35-403A-B360-34EF66B5DE3B}" name="Total PTXAS" dataDxfId="52">
      <calculatedColumnFormula>SUM(Tabla5[[#This Row],[Homes  ]:[Mulleres  ]])</calculatedColumnFormula>
    </tableColumn>
    <tableColumn id="11" xr3:uid="{B48E811F-5C19-48F5-B342-0EC9A2804BCF}" name="Total xeral" dataDxfId="51">
      <calculatedColumnFormula>Tabla5[[#This Row],[Total PTXAS]]+Tabla5[[#This Row],[Total Persoal investigador]]+Tabla5[[#This Row],[Total PDI]]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81070DE-B7A3-47D5-B6F3-8D1E497A6C09}" name="Tabla1" displayName="Tabla1" ref="A11:D17" totalsRowShown="0" headerRowDxfId="50" dataDxfId="49">
  <autoFilter ref="A11:D17" xr:uid="{E9CFCB5C-79AA-4EC5-B47E-507B1B734B45}"/>
  <tableColumns count="4">
    <tableColumn id="1" xr3:uid="{7F80F2C9-66F3-4F3F-9887-5F58AC1E70BF}" name="NOME DO CURSO" dataDxfId="48"/>
    <tableColumn id="2" xr3:uid="{8B3FCE41-E662-45DF-A8C1-F7070B680348}" name="Homes" dataDxfId="47"/>
    <tableColumn id="3" xr3:uid="{90C9E00B-39DD-48FD-96DD-D16CB87B22F1}" name="Mulleres" dataDxfId="46"/>
    <tableColumn id="4" xr3:uid="{5B5FF14B-1942-440D-9D4F-0B134E0E0498}" name="Total" dataDxfId="45">
      <calculatedColumnFormula>SUM(Tabla1[[#This Row],[Homes]:[Mulleres]])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B8C8386-1E3C-4FE7-9564-13B7AF073EDF}" name="Tabla216" displayName="Tabla216" ref="F11:P17" totalsRowShown="0" headerRowDxfId="44" dataDxfId="43">
  <autoFilter ref="F11:P17" xr:uid="{4CA8FDFE-DD3F-4CA8-B9ED-C70AA7DD6A6C}"/>
  <tableColumns count="11">
    <tableColumn id="1" xr3:uid="{5B1EEC6B-312B-4DD1-8D0F-28044DF34E78}" name="PARTICIPACIÓN POR COLECTIVO" dataDxfId="42"/>
    <tableColumn id="2" xr3:uid="{B450A23E-00FE-4C5E-9A51-3E858A0BC04A}" name="Homes" dataDxfId="41"/>
    <tableColumn id="3" xr3:uid="{3BA45515-3224-4B35-A523-F7AFD5C76375}" name="Mulleres" dataDxfId="40"/>
    <tableColumn id="4" xr3:uid="{91490F46-72A9-4A2F-A45F-2BEC49307B84}" name="Total PDI" dataDxfId="39">
      <calculatedColumnFormula>SUM(Tabla216[[#This Row],[Homes]:[Mulleres]])</calculatedColumnFormula>
    </tableColumn>
    <tableColumn id="5" xr3:uid="{967CB73B-DE97-4D77-98F5-7089B5E2EFC0}" name="Homes " dataDxfId="38"/>
    <tableColumn id="6" xr3:uid="{FCD0DAC9-3415-4E69-B804-97B2651AE674}" name="Mulleres " dataDxfId="37"/>
    <tableColumn id="7" xr3:uid="{9ABF53D0-1365-44DC-8FCA-E0F9911C775C}" name="Total Persoal Investigador" dataDxfId="36">
      <calculatedColumnFormula>SUM(Tabla216[[#This Row],[Homes ]:[Mulleres ]])</calculatedColumnFormula>
    </tableColumn>
    <tableColumn id="8" xr3:uid="{01EF8C84-F325-49D2-B018-5221990117BF}" name="Homes  " dataDxfId="35"/>
    <tableColumn id="9" xr3:uid="{DF3D1BD7-ED5C-4601-B163-28B671364805}" name="Mulleres  " dataDxfId="34"/>
    <tableColumn id="10" xr3:uid="{8D088E5D-6143-4942-9E09-D82E8BFEDC39}" name="Total PTXAS" dataDxfId="33">
      <calculatedColumnFormula>SUM(Tabla216[[#This Row],[Homes  ]:[Mulleres  ]])</calculatedColumnFormula>
    </tableColumn>
    <tableColumn id="11" xr3:uid="{AA7755F7-A49C-4CAA-B552-D3920A66FA19}" name="Total xeral" dataDxfId="32">
      <calculatedColumnFormula>Tabla216[[#This Row],[Total PTXAS]]+Tabla216[[#This Row],[Total Persoal Investigador]]+Tabla216[[#This Row],[Total PDI]]</calculatedColumnFormula>
    </tableColumn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3337242-A4AC-4396-8F81-BFE095E1FD62}" name="Tabla6" displayName="Tabla6" ref="A9:D34" totalsRowShown="0" headerRowDxfId="31" dataDxfId="30">
  <autoFilter ref="A9:D34" xr:uid="{99F32C0C-3087-4507-B8FC-108C328DA80B}"/>
  <tableColumns count="4">
    <tableColumn id="1" xr3:uid="{056DAC31-AF24-4571-89F0-CCF3E115F7DC}" name="NOME DO CURSO" dataDxfId="29"/>
    <tableColumn id="2" xr3:uid="{DF69EE2B-3B37-43F4-9380-D115068D6946}" name="Homes" dataDxfId="28"/>
    <tableColumn id="3" xr3:uid="{755BA207-11E6-4233-86C6-55A744A87666}" name="Mulleres" dataDxfId="27"/>
    <tableColumn id="4" xr3:uid="{C77BD9F0-6C16-4EEE-AFFF-02F960435AE7}" name="Total" dataDxfId="26">
      <calculatedColumnFormula>SUM(Tabla6[[#This Row],[Homes]:[Mulleres]])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7CD723-6F29-4398-B607-AEF87E4C8AA2}" name="Tabla718" displayName="Tabla718" ref="F9:P34" totalsRowShown="0" headerRowDxfId="25" dataDxfId="24">
  <autoFilter ref="F9:P34" xr:uid="{1CCA620B-0466-4882-BF47-E39A91D5DD08}"/>
  <tableColumns count="11">
    <tableColumn id="1" xr3:uid="{92CC67F7-9DDC-4D2A-837F-CBB76AACA9F4}" name="PARTICIPACIÓN POR COLECTIVO" dataDxfId="23"/>
    <tableColumn id="2" xr3:uid="{7D303118-3523-4EEE-B64D-1AF26A893C53}" name="Homes" dataDxfId="22"/>
    <tableColumn id="3" xr3:uid="{DCC1950B-1398-4D76-BD14-FA4B0F520277}" name="Mulleres" dataDxfId="21"/>
    <tableColumn id="4" xr3:uid="{20A9B010-A38E-4324-952C-3972F37A27D1}" name="Total PDI" dataDxfId="20"/>
    <tableColumn id="5" xr3:uid="{1CACD5F7-1942-4A30-B115-B78449CDC740}" name="Homes " dataDxfId="19"/>
    <tableColumn id="6" xr3:uid="{4887434F-32A9-4DC9-B2EA-361FC2E8EBA7}" name="Mulleres " dataDxfId="18"/>
    <tableColumn id="7" xr3:uid="{0A855010-12B5-4C59-B5EB-03900814F89C}" name="Total Persoal Investigador" dataDxfId="17">
      <calculatedColumnFormula>SUM(Tabla718[[#This Row],[Homes ]:[Mulleres ]])</calculatedColumnFormula>
    </tableColumn>
    <tableColumn id="8" xr3:uid="{B6DD03D3-A75F-4FA4-B133-3F23AB9EB785}" name="Homes  " dataDxfId="16"/>
    <tableColumn id="9" xr3:uid="{EE83E4C2-64F9-41A3-8B48-8791C913A15B}" name="Mulleres  " dataDxfId="15"/>
    <tableColumn id="10" xr3:uid="{D9751622-ADAB-4BE4-878F-30584957F54B}" name="Total PTXAS" dataDxfId="14">
      <calculatedColumnFormula>SUM(Tabla718[[#This Row],[Homes  ]:[Mulleres  ]])</calculatedColumnFormula>
    </tableColumn>
    <tableColumn id="11" xr3:uid="{01821A87-5E90-4197-B083-8431549899B0}" name="Total xeral" dataDxfId="13">
      <calculatedColumnFormula>Tabla718[[#This Row],[Total PTXAS]]+Tabla718[[#This Row],[Total Persoal Investigador]]+Tabla718[[#This Row],[Total PDI]]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1C41F15-3835-4C8A-9E61-A743EE83001A}" name="Tabla8" displayName="Tabla8" ref="A9:D17" totalsRowShown="0" headerRowDxfId="12" dataDxfId="11">
  <autoFilter ref="A9:D17" xr:uid="{26E1CFF6-5668-4867-A2F9-DA4722542657}"/>
  <tableColumns count="4">
    <tableColumn id="1" xr3:uid="{13FF78ED-428C-4240-BEFB-741741D501FA}" name="Entidade organizadora" dataDxfId="10"/>
    <tableColumn id="2" xr3:uid="{35E95637-D53D-4A49-8408-57C1EA0B3236}" name="Nome do curso" dataDxfId="9"/>
    <tableColumn id="3" xr3:uid="{246C23E9-64E6-4A34-8B1E-FD3355D7D3A5}" name="Mulleres" dataDxfId="8"/>
    <tableColumn id="4" xr3:uid="{38AD183A-933F-4DEA-9FAC-526D8F8ED397}" name="Total" dataDxfId="7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D03F361-278A-4E2A-AD65-F40F036B69E6}" name="Tabla920" displayName="Tabla920" ref="A21:E29" totalsRowShown="0" headerRowDxfId="6" dataDxfId="5">
  <autoFilter ref="A21:E29" xr:uid="{426966C0-8478-4FD9-A667-9CB8FD68E2F0}"/>
  <tableColumns count="5">
    <tableColumn id="1" xr3:uid="{A9EBB2F5-A460-48C3-BF5A-1B3BDBA2C6BD}" name="Entidade organizadora" dataDxfId="4"/>
    <tableColumn id="2" xr3:uid="{EF86CFA8-DCFE-4EBF-AFB2-F5C37FE10ED1}" name="Nome do curso" dataDxfId="3"/>
    <tableColumn id="3" xr3:uid="{1F340828-081D-4BC7-BB3C-B93C82E3DAF7}" name="PDI_Mulleres" dataDxfId="2"/>
    <tableColumn id="4" xr3:uid="{060F7513-1C12-4284-BDDF-C8F456693006}" name="Persoal investigador_Mulleres" dataDxfId="1"/>
    <tableColumn id="5" xr3:uid="{9EC9590E-185C-4856-B7E2-C65D6B5CDD1D}" name="Total" dataDxfId="0">
      <calculatedColumnFormula>SUM(Tabla920[[#This Row],[PDI_Mulleres]:[Persoal investigador_Mulleres]])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77F78A-1D0F-4644-A28C-F13F9F14C733}" name="Tabla3" displayName="Tabla3" ref="A19:B23" totalsRowShown="0" headerRowDxfId="108" dataDxfId="107">
  <autoFilter ref="A19:B23" xr:uid="{6ABACF38-793C-4E71-8171-445A8F5B70AA}"/>
  <tableColumns count="2">
    <tableColumn id="1" xr3:uid="{496D4063-E475-4A00-9CFC-D2104DD0541F}" name="Cursos por área" dataDxfId="106"/>
    <tableColumn id="2" xr3:uid="{CD3FE712-B9BB-4616-BA67-F58839B5BAD5}" name="Nº cursos" dataDxfId="10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950527-D690-4D0F-A55F-691A649D9EF8}" name="Tabla4" displayName="Tabla4" ref="A27:D31" totalsRowShown="0" headerRowDxfId="104" dataDxfId="103">
  <autoFilter ref="A27:D31" xr:uid="{B2EBF13E-EF44-4A62-BE23-906154315130}"/>
  <tableColumns count="4">
    <tableColumn id="1" xr3:uid="{47CA6E2E-E931-4094-A910-174F80437BD7}" name="Horas de formación por área" dataDxfId="102"/>
    <tableColumn id="2" xr3:uid="{6147BA1F-EC4D-419A-8C20-39ED88231224}" name="Modalidade" dataDxfId="101"/>
    <tableColumn id="3" xr3:uid="{7908602E-BEB0-4A19-83D7-807A61F72631}" name="Nº asistentes" dataDxfId="100"/>
    <tableColumn id="4" xr3:uid="{9885BC40-453A-40A7-A1E8-293603B46136}" name="Nº horas" dataDxfId="9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4036347-120A-49EE-B4EF-20FB61CDA30C}" name="Tabla7" displayName="Tabla7" ref="A36:E58" totalsRowShown="0" headerRowDxfId="98" dataDxfId="97">
  <autoFilter ref="A36:E58" xr:uid="{8015FF16-3505-493E-B8C7-9977FDDACB3B}"/>
  <sortState xmlns:xlrd2="http://schemas.microsoft.com/office/spreadsheetml/2017/richdata2" ref="A37:E57">
    <sortCondition ref="A37:A57"/>
  </sortState>
  <tableColumns count="5">
    <tableColumn id="1" xr3:uid="{99D1298F-0B3B-463E-A966-E565E878B494}" name="Área" dataDxfId="96"/>
    <tableColumn id="2" xr3:uid="{62AA2314-5E89-47BD-8ECA-A1C655B9E556}" name="Nome_curso" dataDxfId="95"/>
    <tableColumn id="3" xr3:uid="{897D883D-8101-4651-9BA7-53C182593275}" name="Modalidade" dataDxfId="94"/>
    <tableColumn id="4" xr3:uid="{8B9DE21E-D621-4A9A-9714-1708CBA4540A}" name="Nº asistentes" dataDxfId="93"/>
    <tableColumn id="5" xr3:uid="{2DD2993A-7BBF-4DAF-8348-C96176CD9203}" name="Nº horas" dataDxfId="9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96F86C8-A989-4D60-AB47-5CC173363B29}" name="Tabla9" displayName="Tabla9" ref="A8:D12" totalsRowShown="0" headerRowDxfId="91" dataDxfId="90">
  <autoFilter ref="A8:D12" xr:uid="{B9F52CF0-9EFE-4853-9EBD-B4061D62C740}"/>
  <tableColumns count="4">
    <tableColumn id="1" xr3:uid="{AD31B484-3915-47C7-AD69-C5A3418B8797}" name="Participación por campus" dataDxfId="89"/>
    <tableColumn id="2" xr3:uid="{F9296366-712B-43E8-ABBE-F0F45A9FE610}" name="Home" dataDxfId="88"/>
    <tableColumn id="3" xr3:uid="{15C2A7C5-C78A-4EA2-910B-D583D3F7F266}" name="Muller" dataDxfId="87"/>
    <tableColumn id="4" xr3:uid="{2BBE16EE-EB9B-41B4-95C0-EB1333CF5F4E}" name="Total" dataDxfId="86">
      <calculatedColumnFormula>SUM(Tabla9[[#This Row],[Home]:[Muller]])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F52F5C5-D069-406F-97A7-FFAE7F37DFB8}" name="Tabla10" displayName="Tabla10" ref="A15:B23" totalsRowShown="0" headerRowDxfId="85" dataDxfId="84">
  <autoFilter ref="A15:B23" xr:uid="{4D2E31A6-BDF5-422E-8C35-8A4CFEA2E4D2}"/>
  <tableColumns count="2">
    <tableColumn id="1" xr3:uid="{15B10186-1F20-4DA4-A57C-EC8A0FD6B68E}" name="Cursos por área" dataDxfId="83"/>
    <tableColumn id="2" xr3:uid="{9D5EA89D-9909-4CA8-BB45-7E12BF186375}" name="Nº actividades" dataDxfId="8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A034AC7-5AE6-4C71-9DF7-8296CF7810E4}" name="Tabla11" displayName="Tabla11" ref="A26:C34" totalsRowShown="0" headerRowDxfId="81" dataDxfId="80">
  <autoFilter ref="A26:C34" xr:uid="{D7476205-15C1-4D86-886E-3CD3CB359319}"/>
  <tableColumns count="3">
    <tableColumn id="1" xr3:uid="{44CCD9F5-9477-40CE-BFDD-E4E4488AD6CC}" name="Horas de formación por área" dataDxfId="79"/>
    <tableColumn id="2" xr3:uid="{818A347D-6665-40DC-A5EA-3B078BDCF6C5}" name="Nº horas" dataDxfId="78"/>
    <tableColumn id="3" xr3:uid="{443CF362-34BA-478E-A0EC-E368C2507349}" name="Nº asistentes" dataDxfId="7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28E80E-48F0-4429-A5D0-82B894E9B6C3}" name="Tabla12" displayName="Tabla12" ref="A38:E89" totalsRowShown="0" headerRowDxfId="76" dataDxfId="75">
  <autoFilter ref="A38:E89" xr:uid="{7622D907-3565-4AEB-8475-59EA0D8376B0}"/>
  <tableColumns count="5">
    <tableColumn id="1" xr3:uid="{FD926E60-F8C1-4177-B5AB-61712D79E71C}" name="Nome da activdiade" dataDxfId="74"/>
    <tableColumn id="2" xr3:uid="{CD24262E-940D-4A30-86F1-A8BF77EDF05B}" name="Área" dataDxfId="73"/>
    <tableColumn id="3" xr3:uid="{A03B4C3A-C8C9-4993-9BAF-E8F298095941}" name="Lugar" dataDxfId="72"/>
    <tableColumn id="4" xr3:uid="{08E692FA-4B06-499B-9FB7-DB335E45AEFA}" name="Organización" dataDxfId="71"/>
    <tableColumn id="5" xr3:uid="{E8DFAFE8-FCE4-41DB-9899-5CC3E3EA1B08}" name="Nº asistentes" dataDxfId="7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8EA314-F929-42FE-B2FD-C7F031B56EE7}" name="Tabla413" displayName="Tabla413" ref="A10:D17" totalsRowShown="0" headerRowDxfId="69" dataDxfId="68">
  <autoFilter ref="A10:D17" xr:uid="{B7943054-6946-492A-87CE-4A692CB31FC2}"/>
  <tableColumns count="4">
    <tableColumn id="1" xr3:uid="{87AF66A9-904F-416F-B5E6-CAB68D223DA4}" name="NOME DO CURSO" dataDxfId="67"/>
    <tableColumn id="2" xr3:uid="{19C925D0-EF14-41D5-9F26-42ADD5AA555A}" name="Homes" dataDxfId="66"/>
    <tableColumn id="3" xr3:uid="{6642CB6B-D119-4BA7-BB6C-72FC62D5746E}" name="Mulleres" dataDxfId="65"/>
    <tableColumn id="4" xr3:uid="{722ED31C-77C9-43C8-AD88-47783816E10E}" name="Total por curso" dataDxfId="64">
      <calculatedColumnFormula>SUM(Tabla413[[#This Row],[Homes]:[Mulleres]])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68D8-B20D-49ED-B709-37F71A802801}">
  <dimension ref="A1:H58"/>
  <sheetViews>
    <sheetView tabSelected="1" workbookViewId="0">
      <selection activeCell="L24" sqref="L24"/>
    </sheetView>
  </sheetViews>
  <sheetFormatPr baseColWidth="10" defaultRowHeight="15" x14ac:dyDescent="0.25"/>
  <cols>
    <col min="1" max="1" width="32" style="16" customWidth="1"/>
    <col min="2" max="2" width="24.28515625" style="16" customWidth="1"/>
    <col min="3" max="3" width="26.7109375" style="16" customWidth="1"/>
    <col min="4" max="4" width="15" style="16" customWidth="1"/>
    <col min="5" max="7" width="11.42578125" style="16"/>
    <col min="8" max="8" width="38.42578125" style="16" bestFit="1" customWidth="1"/>
    <col min="9" max="16384" width="11.42578125" style="16"/>
  </cols>
  <sheetData>
    <row r="1" spans="1:8" s="6" customFormat="1" ht="57" customHeight="1" thickBot="1" x14ac:dyDescent="0.3">
      <c r="A1" s="1"/>
      <c r="B1" s="2"/>
      <c r="C1" s="2"/>
      <c r="D1" s="3"/>
      <c r="E1" s="4"/>
      <c r="F1" s="4"/>
      <c r="G1" s="4"/>
      <c r="H1" s="5" t="s">
        <v>0</v>
      </c>
    </row>
    <row r="2" spans="1:8" s="6" customFormat="1" ht="15" customHeight="1" x14ac:dyDescent="0.25">
      <c r="A2" s="7"/>
      <c r="B2" s="8"/>
      <c r="C2" s="8"/>
      <c r="D2" s="9"/>
      <c r="E2" s="10"/>
      <c r="F2" s="10"/>
      <c r="G2" s="10"/>
      <c r="H2" s="10"/>
    </row>
    <row r="3" spans="1:8" s="6" customFormat="1" ht="15" customHeight="1" x14ac:dyDescent="0.25">
      <c r="A3" s="11" t="s">
        <v>1</v>
      </c>
      <c r="B3" s="8"/>
      <c r="C3" s="8"/>
      <c r="D3" s="9"/>
      <c r="E3" s="10"/>
      <c r="F3" s="10"/>
      <c r="G3" s="10"/>
      <c r="H3" s="10"/>
    </row>
    <row r="4" spans="1:8" s="6" customFormat="1" ht="15" customHeight="1" x14ac:dyDescent="0.25">
      <c r="A4" s="12" t="s">
        <v>2</v>
      </c>
      <c r="G4" s="10"/>
      <c r="H4" s="10"/>
    </row>
    <row r="5" spans="1:8" s="14" customFormat="1" ht="15" customHeight="1" x14ac:dyDescent="0.25">
      <c r="A5" s="13" t="s">
        <v>3</v>
      </c>
    </row>
    <row r="8" spans="1:8" x14ac:dyDescent="0.25">
      <c r="A8" s="13"/>
      <c r="B8" s="15" t="s">
        <v>4</v>
      </c>
      <c r="C8" s="15" t="s">
        <v>5</v>
      </c>
    </row>
    <row r="9" spans="1:8" x14ac:dyDescent="0.25">
      <c r="A9" s="17" t="s">
        <v>6</v>
      </c>
      <c r="B9" s="18">
        <v>195000</v>
      </c>
      <c r="C9" s="18">
        <v>48349.27</v>
      </c>
    </row>
    <row r="12" spans="1:8" x14ac:dyDescent="0.25">
      <c r="A12" s="19" t="s">
        <v>7</v>
      </c>
      <c r="B12" s="19" t="s">
        <v>8</v>
      </c>
      <c r="C12" s="19" t="s">
        <v>9</v>
      </c>
      <c r="D12" s="19" t="s">
        <v>10</v>
      </c>
    </row>
    <row r="13" spans="1:8" x14ac:dyDescent="0.25">
      <c r="A13" s="16" t="s">
        <v>11</v>
      </c>
      <c r="B13" s="16">
        <v>34</v>
      </c>
      <c r="C13" s="16">
        <v>53</v>
      </c>
      <c r="D13" s="16">
        <f>SUM(Tabla2[[#This Row],[Homes]:[Mulleres]])</f>
        <v>87</v>
      </c>
    </row>
    <row r="14" spans="1:8" x14ac:dyDescent="0.25">
      <c r="A14" s="16" t="s">
        <v>12</v>
      </c>
      <c r="B14" s="16">
        <v>54</v>
      </c>
      <c r="C14" s="16">
        <v>57</v>
      </c>
      <c r="D14" s="16">
        <f>SUM(Tabla2[[#This Row],[Homes]:[Mulleres]])</f>
        <v>111</v>
      </c>
    </row>
    <row r="15" spans="1:8" x14ac:dyDescent="0.25">
      <c r="A15" s="16" t="s">
        <v>13</v>
      </c>
      <c r="B15" s="16">
        <v>148</v>
      </c>
      <c r="C15" s="16">
        <v>328</v>
      </c>
      <c r="D15" s="16">
        <f>SUM(Tabla2[[#This Row],[Homes]:[Mulleres]])</f>
        <v>476</v>
      </c>
    </row>
    <row r="16" spans="1:8" x14ac:dyDescent="0.25">
      <c r="A16" s="16" t="s">
        <v>10</v>
      </c>
      <c r="B16" s="16">
        <f>SUBTOTAL(109,B13:B15)</f>
        <v>236</v>
      </c>
      <c r="C16" s="16">
        <f>SUBTOTAL(109,C13:C15)</f>
        <v>438</v>
      </c>
      <c r="D16" s="16">
        <f>SUM(Tabla2[[#This Row],[Homes]:[Mulleres]])</f>
        <v>674</v>
      </c>
    </row>
    <row r="19" spans="1:4" x14ac:dyDescent="0.25">
      <c r="A19" s="16" t="s">
        <v>14</v>
      </c>
      <c r="B19" s="16" t="s">
        <v>15</v>
      </c>
    </row>
    <row r="20" spans="1:4" x14ac:dyDescent="0.25">
      <c r="A20" s="16" t="s">
        <v>16</v>
      </c>
      <c r="B20" s="16">
        <v>2</v>
      </c>
    </row>
    <row r="21" spans="1:4" x14ac:dyDescent="0.25">
      <c r="A21" s="16" t="s">
        <v>17</v>
      </c>
      <c r="B21" s="16">
        <v>5</v>
      </c>
    </row>
    <row r="22" spans="1:4" x14ac:dyDescent="0.25">
      <c r="A22" s="16" t="s">
        <v>18</v>
      </c>
      <c r="B22" s="16">
        <v>14</v>
      </c>
    </row>
    <row r="23" spans="1:4" x14ac:dyDescent="0.25">
      <c r="A23" s="16" t="s">
        <v>10</v>
      </c>
      <c r="B23" s="16">
        <f>SUBTOTAL(109,B20:B22)</f>
        <v>21</v>
      </c>
    </row>
    <row r="27" spans="1:4" x14ac:dyDescent="0.25">
      <c r="A27" s="16" t="s">
        <v>19</v>
      </c>
      <c r="B27" s="16" t="s">
        <v>20</v>
      </c>
      <c r="C27" s="16" t="s">
        <v>21</v>
      </c>
      <c r="D27" s="16" t="s">
        <v>22</v>
      </c>
    </row>
    <row r="28" spans="1:4" x14ac:dyDescent="0.25">
      <c r="A28" s="16" t="s">
        <v>16</v>
      </c>
      <c r="B28" s="16" t="s">
        <v>23</v>
      </c>
      <c r="C28" s="16">
        <v>16</v>
      </c>
      <c r="D28" s="16">
        <v>12</v>
      </c>
    </row>
    <row r="29" spans="1:4" x14ac:dyDescent="0.25">
      <c r="A29" s="16" t="s">
        <v>17</v>
      </c>
      <c r="B29" s="16" t="s">
        <v>24</v>
      </c>
      <c r="C29" s="16">
        <v>22</v>
      </c>
      <c r="D29" s="16">
        <v>126</v>
      </c>
    </row>
    <row r="30" spans="1:4" x14ac:dyDescent="0.25">
      <c r="A30" s="16" t="s">
        <v>18</v>
      </c>
      <c r="B30" s="16" t="s">
        <v>23</v>
      </c>
      <c r="C30" s="16">
        <v>636</v>
      </c>
      <c r="D30" s="16">
        <v>76</v>
      </c>
    </row>
    <row r="31" spans="1:4" x14ac:dyDescent="0.25">
      <c r="A31" s="16" t="s">
        <v>10</v>
      </c>
      <c r="C31" s="16">
        <f>SUBTOTAL(109,C28:C30)</f>
        <v>674</v>
      </c>
      <c r="D31" s="16">
        <f>SUBTOTAL(109,D28:D30)</f>
        <v>214</v>
      </c>
    </row>
    <row r="36" spans="1:5" x14ac:dyDescent="0.25">
      <c r="A36" s="16" t="s">
        <v>25</v>
      </c>
      <c r="B36" s="16" t="s">
        <v>26</v>
      </c>
      <c r="C36" s="16" t="s">
        <v>20</v>
      </c>
      <c r="D36" s="16" t="s">
        <v>21</v>
      </c>
      <c r="E36" s="16" t="s">
        <v>22</v>
      </c>
    </row>
    <row r="37" spans="1:5" x14ac:dyDescent="0.25">
      <c r="A37" s="16" t="s">
        <v>16</v>
      </c>
      <c r="B37" s="16" t="s">
        <v>27</v>
      </c>
      <c r="C37" s="16" t="s">
        <v>23</v>
      </c>
      <c r="D37" s="16">
        <v>9</v>
      </c>
      <c r="E37" s="16">
        <v>6</v>
      </c>
    </row>
    <row r="38" spans="1:5" x14ac:dyDescent="0.25">
      <c r="A38" s="16" t="s">
        <v>16</v>
      </c>
      <c r="B38" s="16" t="s">
        <v>28</v>
      </c>
      <c r="C38" s="16" t="s">
        <v>23</v>
      </c>
      <c r="D38" s="16">
        <v>7</v>
      </c>
      <c r="E38" s="16">
        <v>6</v>
      </c>
    </row>
    <row r="39" spans="1:5" x14ac:dyDescent="0.25">
      <c r="A39" s="16" t="s">
        <v>17</v>
      </c>
      <c r="B39" s="16" t="s">
        <v>29</v>
      </c>
      <c r="C39" s="16" t="s">
        <v>24</v>
      </c>
      <c r="D39" s="16">
        <v>7</v>
      </c>
      <c r="E39" s="16">
        <v>24</v>
      </c>
    </row>
    <row r="40" spans="1:5" x14ac:dyDescent="0.25">
      <c r="A40" s="16" t="s">
        <v>17</v>
      </c>
      <c r="B40" s="16" t="s">
        <v>30</v>
      </c>
      <c r="C40" s="16" t="s">
        <v>24</v>
      </c>
      <c r="D40" s="16">
        <v>1</v>
      </c>
      <c r="E40" s="16">
        <v>24</v>
      </c>
    </row>
    <row r="41" spans="1:5" x14ac:dyDescent="0.25">
      <c r="A41" s="16" t="s">
        <v>17</v>
      </c>
      <c r="B41" s="16" t="s">
        <v>31</v>
      </c>
      <c r="C41" s="16" t="s">
        <v>24</v>
      </c>
      <c r="D41" s="16">
        <v>1</v>
      </c>
      <c r="E41" s="16">
        <v>24</v>
      </c>
    </row>
    <row r="42" spans="1:5" x14ac:dyDescent="0.25">
      <c r="A42" s="16" t="s">
        <v>17</v>
      </c>
      <c r="B42" s="16" t="s">
        <v>32</v>
      </c>
      <c r="C42" s="16" t="s">
        <v>24</v>
      </c>
      <c r="D42" s="16">
        <v>3</v>
      </c>
      <c r="E42" s="16">
        <v>30</v>
      </c>
    </row>
    <row r="43" spans="1:5" x14ac:dyDescent="0.25">
      <c r="A43" s="16" t="s">
        <v>17</v>
      </c>
      <c r="B43" s="16" t="s">
        <v>33</v>
      </c>
      <c r="C43" s="16" t="s">
        <v>24</v>
      </c>
      <c r="D43" s="16">
        <v>10</v>
      </c>
      <c r="E43" s="16">
        <v>24</v>
      </c>
    </row>
    <row r="44" spans="1:5" x14ac:dyDescent="0.25">
      <c r="A44" s="16" t="s">
        <v>18</v>
      </c>
      <c r="B44" s="16" t="s">
        <v>34</v>
      </c>
      <c r="C44" s="16" t="s">
        <v>23</v>
      </c>
      <c r="D44" s="16">
        <v>56</v>
      </c>
      <c r="E44" s="16">
        <v>5</v>
      </c>
    </row>
    <row r="45" spans="1:5" x14ac:dyDescent="0.25">
      <c r="A45" s="16" t="s">
        <v>18</v>
      </c>
      <c r="B45" s="16" t="s">
        <v>34</v>
      </c>
      <c r="C45" s="16" t="s">
        <v>23</v>
      </c>
      <c r="D45" s="16">
        <v>55</v>
      </c>
      <c r="E45" s="16">
        <v>5</v>
      </c>
    </row>
    <row r="46" spans="1:5" x14ac:dyDescent="0.25">
      <c r="A46" s="16" t="s">
        <v>18</v>
      </c>
      <c r="B46" s="16" t="s">
        <v>35</v>
      </c>
      <c r="C46" s="16" t="s">
        <v>23</v>
      </c>
      <c r="D46" s="16">
        <v>65</v>
      </c>
      <c r="E46" s="16">
        <v>5</v>
      </c>
    </row>
    <row r="47" spans="1:5" x14ac:dyDescent="0.25">
      <c r="A47" s="16" t="s">
        <v>18</v>
      </c>
      <c r="B47" s="16" t="s">
        <v>36</v>
      </c>
      <c r="C47" s="16" t="s">
        <v>23</v>
      </c>
      <c r="D47" s="16">
        <v>35</v>
      </c>
      <c r="E47" s="16">
        <v>5</v>
      </c>
    </row>
    <row r="48" spans="1:5" x14ac:dyDescent="0.25">
      <c r="A48" s="16" t="s">
        <v>18</v>
      </c>
      <c r="B48" s="16" t="s">
        <v>37</v>
      </c>
      <c r="C48" s="16" t="s">
        <v>23</v>
      </c>
      <c r="D48" s="16">
        <v>35</v>
      </c>
      <c r="E48" s="16">
        <v>5</v>
      </c>
    </row>
    <row r="49" spans="1:5" x14ac:dyDescent="0.25">
      <c r="A49" s="16" t="s">
        <v>18</v>
      </c>
      <c r="B49" s="16" t="s">
        <v>38</v>
      </c>
      <c r="C49" s="16" t="s">
        <v>23</v>
      </c>
      <c r="D49" s="16">
        <v>35</v>
      </c>
      <c r="E49" s="16">
        <v>5</v>
      </c>
    </row>
    <row r="50" spans="1:5" x14ac:dyDescent="0.25">
      <c r="A50" s="16" t="s">
        <v>18</v>
      </c>
      <c r="B50" s="16" t="s">
        <v>39</v>
      </c>
      <c r="C50" s="16" t="s">
        <v>23</v>
      </c>
      <c r="D50" s="16">
        <v>35</v>
      </c>
      <c r="E50" s="16">
        <v>5</v>
      </c>
    </row>
    <row r="51" spans="1:5" x14ac:dyDescent="0.25">
      <c r="A51" s="16" t="s">
        <v>18</v>
      </c>
      <c r="B51" s="16" t="s">
        <v>40</v>
      </c>
      <c r="C51" s="16" t="s">
        <v>23</v>
      </c>
      <c r="D51" s="16">
        <v>37</v>
      </c>
      <c r="E51" s="16">
        <v>5</v>
      </c>
    </row>
    <row r="52" spans="1:5" x14ac:dyDescent="0.25">
      <c r="A52" s="16" t="s">
        <v>18</v>
      </c>
      <c r="B52" s="16" t="s">
        <v>41</v>
      </c>
      <c r="C52" s="16" t="s">
        <v>23</v>
      </c>
      <c r="D52" s="16">
        <v>40</v>
      </c>
      <c r="E52" s="16">
        <v>5</v>
      </c>
    </row>
    <row r="53" spans="1:5" x14ac:dyDescent="0.25">
      <c r="A53" s="16" t="s">
        <v>18</v>
      </c>
      <c r="B53" s="16" t="s">
        <v>42</v>
      </c>
      <c r="C53" s="16" t="s">
        <v>23</v>
      </c>
      <c r="D53" s="16">
        <v>40</v>
      </c>
      <c r="E53" s="16">
        <v>5</v>
      </c>
    </row>
    <row r="54" spans="1:5" x14ac:dyDescent="0.25">
      <c r="A54" s="16" t="s">
        <v>18</v>
      </c>
      <c r="B54" s="16" t="s">
        <v>43</v>
      </c>
      <c r="C54" s="16" t="s">
        <v>23</v>
      </c>
      <c r="D54" s="16">
        <v>38</v>
      </c>
      <c r="E54" s="16">
        <v>5</v>
      </c>
    </row>
    <row r="55" spans="1:5" x14ac:dyDescent="0.25">
      <c r="A55" s="16" t="s">
        <v>18</v>
      </c>
      <c r="B55" s="16" t="s">
        <v>44</v>
      </c>
      <c r="C55" s="16" t="s">
        <v>23</v>
      </c>
      <c r="D55" s="16">
        <v>37</v>
      </c>
      <c r="E55" s="16">
        <v>5</v>
      </c>
    </row>
    <row r="56" spans="1:5" x14ac:dyDescent="0.25">
      <c r="A56" s="16" t="s">
        <v>18</v>
      </c>
      <c r="B56" s="16" t="s">
        <v>45</v>
      </c>
      <c r="C56" s="16" t="s">
        <v>23</v>
      </c>
      <c r="D56" s="16">
        <v>37</v>
      </c>
      <c r="E56" s="16">
        <v>5</v>
      </c>
    </row>
    <row r="57" spans="1:5" x14ac:dyDescent="0.25">
      <c r="A57" s="16" t="s">
        <v>18</v>
      </c>
      <c r="B57" s="16" t="s">
        <v>46</v>
      </c>
      <c r="C57" s="16" t="s">
        <v>23</v>
      </c>
      <c r="D57" s="16">
        <v>91</v>
      </c>
      <c r="E57" s="16">
        <v>11</v>
      </c>
    </row>
    <row r="58" spans="1:5" x14ac:dyDescent="0.25">
      <c r="A58" s="16" t="s">
        <v>10</v>
      </c>
      <c r="D58" s="16">
        <f>SUBTOTAL(109,D37:D57)</f>
        <v>674</v>
      </c>
      <c r="E58" s="16">
        <f>SUBTOTAL(109,E37:E57)</f>
        <v>214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DE3B-4BD2-4CF7-B2EE-D78B94E11486}">
  <dimension ref="A1:L89"/>
  <sheetViews>
    <sheetView workbookViewId="0">
      <selection activeCell="P16" sqref="P16"/>
    </sheetView>
  </sheetViews>
  <sheetFormatPr baseColWidth="10" defaultRowHeight="15" x14ac:dyDescent="0.25"/>
  <cols>
    <col min="1" max="1" width="28" style="16" customWidth="1"/>
    <col min="2" max="2" width="31.42578125" style="16" customWidth="1"/>
    <col min="3" max="3" width="15" style="16" customWidth="1"/>
    <col min="4" max="4" width="14.5703125" style="16" customWidth="1"/>
    <col min="5" max="5" width="18.85546875" style="16" customWidth="1"/>
    <col min="6" max="16384" width="11.42578125" style="16"/>
  </cols>
  <sheetData>
    <row r="1" spans="1:12" s="6" customFormat="1" ht="57" customHeight="1" thickBot="1" x14ac:dyDescent="0.3">
      <c r="A1" s="1"/>
      <c r="B1" s="2"/>
      <c r="C1" s="2"/>
      <c r="D1" s="3"/>
      <c r="E1" s="4"/>
      <c r="F1" s="4"/>
      <c r="G1" s="20"/>
      <c r="H1" s="20"/>
      <c r="I1" s="20"/>
      <c r="J1" s="5" t="s">
        <v>0</v>
      </c>
      <c r="K1" s="20"/>
      <c r="L1" s="20"/>
    </row>
    <row r="2" spans="1:12" s="6" customFormat="1" ht="15" customHeight="1" x14ac:dyDescent="0.25">
      <c r="A2" s="7"/>
      <c r="B2" s="8"/>
      <c r="C2" s="8"/>
      <c r="D2" s="9"/>
      <c r="E2" s="10"/>
      <c r="F2" s="10"/>
      <c r="G2" s="10"/>
    </row>
    <row r="3" spans="1:12" s="6" customFormat="1" ht="15" customHeight="1" x14ac:dyDescent="0.25">
      <c r="A3" s="11" t="s">
        <v>47</v>
      </c>
      <c r="B3" s="8"/>
      <c r="C3" s="8"/>
      <c r="D3" s="9"/>
      <c r="E3" s="10"/>
      <c r="F3" s="10"/>
      <c r="G3" s="10"/>
    </row>
    <row r="4" spans="1:12" s="6" customFormat="1" ht="15" customHeight="1" x14ac:dyDescent="0.25">
      <c r="A4" s="12" t="s">
        <v>2</v>
      </c>
      <c r="F4" s="10"/>
      <c r="G4" s="10"/>
    </row>
    <row r="5" spans="1:12" s="14" customFormat="1" ht="15" customHeight="1" x14ac:dyDescent="0.25">
      <c r="A5" s="13" t="s">
        <v>3</v>
      </c>
    </row>
    <row r="8" spans="1:12" x14ac:dyDescent="0.25">
      <c r="A8" s="16" t="s">
        <v>7</v>
      </c>
      <c r="B8" s="16" t="s">
        <v>48</v>
      </c>
      <c r="C8" s="16" t="s">
        <v>49</v>
      </c>
      <c r="D8" s="16" t="s">
        <v>10</v>
      </c>
    </row>
    <row r="9" spans="1:12" x14ac:dyDescent="0.25">
      <c r="A9" s="16" t="s">
        <v>11</v>
      </c>
      <c r="C9" s="16">
        <v>4</v>
      </c>
      <c r="D9" s="16">
        <f>SUM(Tabla9[[#This Row],[Home]:[Muller]])</f>
        <v>4</v>
      </c>
    </row>
    <row r="10" spans="1:12" x14ac:dyDescent="0.25">
      <c r="A10" s="16" t="s">
        <v>12</v>
      </c>
      <c r="B10" s="16">
        <v>1</v>
      </c>
      <c r="C10" s="16">
        <v>3</v>
      </c>
      <c r="D10" s="16">
        <f>SUM(Tabla9[[#This Row],[Home]:[Muller]])</f>
        <v>4</v>
      </c>
    </row>
    <row r="11" spans="1:12" x14ac:dyDescent="0.25">
      <c r="A11" s="16" t="s">
        <v>13</v>
      </c>
      <c r="B11" s="16">
        <v>19</v>
      </c>
      <c r="C11" s="16">
        <v>45</v>
      </c>
      <c r="D11" s="16">
        <f>SUM(Tabla9[[#This Row],[Home]:[Muller]])</f>
        <v>64</v>
      </c>
    </row>
    <row r="12" spans="1:12" x14ac:dyDescent="0.25">
      <c r="A12" s="16" t="s">
        <v>10</v>
      </c>
      <c r="B12" s="16">
        <f>SUBTOTAL(109,B9:B11)</f>
        <v>20</v>
      </c>
      <c r="C12" s="16">
        <f>SUBTOTAL(109,C9:C11)</f>
        <v>52</v>
      </c>
      <c r="D12" s="16">
        <f>SUM(Tabla9[[#This Row],[Home]:[Muller]])</f>
        <v>72</v>
      </c>
    </row>
    <row r="15" spans="1:12" x14ac:dyDescent="0.25">
      <c r="A15" s="16" t="s">
        <v>14</v>
      </c>
      <c r="B15" s="16" t="s">
        <v>50</v>
      </c>
    </row>
    <row r="16" spans="1:12" x14ac:dyDescent="0.25">
      <c r="A16" s="16" t="s">
        <v>51</v>
      </c>
      <c r="B16" s="16">
        <v>11</v>
      </c>
    </row>
    <row r="17" spans="1:3" x14ac:dyDescent="0.25">
      <c r="A17" s="16" t="s">
        <v>16</v>
      </c>
      <c r="B17" s="16">
        <v>4</v>
      </c>
    </row>
    <row r="18" spans="1:3" x14ac:dyDescent="0.25">
      <c r="A18" s="16" t="s">
        <v>52</v>
      </c>
      <c r="B18" s="16">
        <v>11</v>
      </c>
    </row>
    <row r="19" spans="1:3" x14ac:dyDescent="0.25">
      <c r="A19" s="16" t="s">
        <v>53</v>
      </c>
      <c r="B19" s="16">
        <v>5</v>
      </c>
    </row>
    <row r="20" spans="1:3" x14ac:dyDescent="0.25">
      <c r="A20" s="16" t="s">
        <v>54</v>
      </c>
      <c r="B20" s="16">
        <v>13</v>
      </c>
    </row>
    <row r="21" spans="1:3" x14ac:dyDescent="0.25">
      <c r="A21" s="16" t="s">
        <v>17</v>
      </c>
      <c r="B21" s="16">
        <v>1</v>
      </c>
    </row>
    <row r="22" spans="1:3" x14ac:dyDescent="0.25">
      <c r="A22" s="16" t="s">
        <v>55</v>
      </c>
      <c r="B22" s="16">
        <v>4</v>
      </c>
    </row>
    <row r="23" spans="1:3" x14ac:dyDescent="0.25">
      <c r="A23" s="16" t="s">
        <v>10</v>
      </c>
      <c r="B23" s="16">
        <f>SUBTOTAL(109,B16:B22)</f>
        <v>49</v>
      </c>
    </row>
    <row r="26" spans="1:3" x14ac:dyDescent="0.25">
      <c r="A26" s="16" t="s">
        <v>19</v>
      </c>
      <c r="B26" s="16" t="s">
        <v>22</v>
      </c>
      <c r="C26" s="16" t="s">
        <v>21</v>
      </c>
    </row>
    <row r="27" spans="1:3" x14ac:dyDescent="0.25">
      <c r="A27" s="16" t="s">
        <v>51</v>
      </c>
      <c r="B27" s="16">
        <v>290</v>
      </c>
      <c r="C27" s="16">
        <v>18</v>
      </c>
    </row>
    <row r="28" spans="1:3" x14ac:dyDescent="0.25">
      <c r="A28" s="16" t="s">
        <v>16</v>
      </c>
      <c r="B28" s="16">
        <v>31.5</v>
      </c>
      <c r="C28" s="16">
        <v>5</v>
      </c>
    </row>
    <row r="29" spans="1:3" x14ac:dyDescent="0.25">
      <c r="A29" s="16" t="s">
        <v>52</v>
      </c>
      <c r="B29" s="16">
        <v>626</v>
      </c>
      <c r="C29" s="16">
        <v>13</v>
      </c>
    </row>
    <row r="30" spans="1:3" x14ac:dyDescent="0.25">
      <c r="A30" s="16" t="s">
        <v>53</v>
      </c>
      <c r="B30" s="16">
        <v>661</v>
      </c>
      <c r="C30" s="16">
        <v>12</v>
      </c>
    </row>
    <row r="31" spans="1:3" x14ac:dyDescent="0.25">
      <c r="A31" s="16" t="s">
        <v>54</v>
      </c>
      <c r="B31" s="16">
        <v>284.75</v>
      </c>
      <c r="C31" s="16">
        <v>16</v>
      </c>
    </row>
    <row r="32" spans="1:3" x14ac:dyDescent="0.25">
      <c r="A32" s="16" t="s">
        <v>17</v>
      </c>
      <c r="B32" s="16">
        <v>11.5</v>
      </c>
      <c r="C32" s="16">
        <v>1</v>
      </c>
    </row>
    <row r="33" spans="1:5" x14ac:dyDescent="0.25">
      <c r="A33" s="16" t="s">
        <v>55</v>
      </c>
      <c r="B33" s="16">
        <v>72.5</v>
      </c>
      <c r="C33" s="16">
        <v>7</v>
      </c>
    </row>
    <row r="34" spans="1:5" x14ac:dyDescent="0.25">
      <c r="A34" s="16" t="s">
        <v>10</v>
      </c>
      <c r="B34" s="16">
        <f>SUBTOTAL(109,B27:B33)</f>
        <v>1977.25</v>
      </c>
      <c r="C34" s="16">
        <f>SUBTOTAL(109,C27:C33)</f>
        <v>72</v>
      </c>
    </row>
    <row r="38" spans="1:5" x14ac:dyDescent="0.25">
      <c r="A38" s="16" t="s">
        <v>56</v>
      </c>
      <c r="B38" s="16" t="s">
        <v>25</v>
      </c>
      <c r="C38" s="16" t="s">
        <v>57</v>
      </c>
      <c r="D38" s="16" t="s">
        <v>58</v>
      </c>
      <c r="E38" s="16" t="s">
        <v>21</v>
      </c>
    </row>
    <row r="39" spans="1:5" x14ac:dyDescent="0.25">
      <c r="A39" s="16" t="s">
        <v>59</v>
      </c>
      <c r="B39" s="16" t="s">
        <v>54</v>
      </c>
      <c r="C39" s="16" t="s">
        <v>60</v>
      </c>
      <c r="D39" s="16" t="s">
        <v>61</v>
      </c>
      <c r="E39" s="16">
        <v>1</v>
      </c>
    </row>
    <row r="40" spans="1:5" x14ac:dyDescent="0.25">
      <c r="A40" s="16" t="s">
        <v>62</v>
      </c>
      <c r="B40" s="16" t="s">
        <v>54</v>
      </c>
      <c r="C40" s="16" t="s">
        <v>63</v>
      </c>
      <c r="D40" s="16" t="s">
        <v>64</v>
      </c>
      <c r="E40" s="16">
        <v>1</v>
      </c>
    </row>
    <row r="41" spans="1:5" x14ac:dyDescent="0.25">
      <c r="A41" s="16" t="s">
        <v>65</v>
      </c>
      <c r="B41" s="16" t="s">
        <v>51</v>
      </c>
      <c r="C41" s="16" t="s">
        <v>66</v>
      </c>
      <c r="D41" s="16" t="s">
        <v>67</v>
      </c>
      <c r="E41" s="16">
        <v>2</v>
      </c>
    </row>
    <row r="42" spans="1:5" x14ac:dyDescent="0.25">
      <c r="A42" s="16" t="s">
        <v>68</v>
      </c>
      <c r="B42" s="16" t="s">
        <v>54</v>
      </c>
      <c r="C42" s="16" t="s">
        <v>69</v>
      </c>
      <c r="D42" s="16" t="s">
        <v>70</v>
      </c>
      <c r="E42" s="16">
        <v>1</v>
      </c>
    </row>
    <row r="43" spans="1:5" x14ac:dyDescent="0.25">
      <c r="A43" s="16" t="s">
        <v>71</v>
      </c>
      <c r="B43" s="16" t="s">
        <v>55</v>
      </c>
      <c r="C43" s="16" t="s">
        <v>72</v>
      </c>
      <c r="D43" s="16" t="s">
        <v>73</v>
      </c>
      <c r="E43" s="16">
        <v>2</v>
      </c>
    </row>
    <row r="44" spans="1:5" x14ac:dyDescent="0.25">
      <c r="A44" s="16" t="s">
        <v>74</v>
      </c>
      <c r="B44" s="16" t="s">
        <v>51</v>
      </c>
      <c r="C44" s="16" t="s">
        <v>66</v>
      </c>
      <c r="D44" s="16" t="s">
        <v>75</v>
      </c>
      <c r="E44" s="16">
        <v>1</v>
      </c>
    </row>
    <row r="45" spans="1:5" x14ac:dyDescent="0.25">
      <c r="A45" s="16" t="s">
        <v>76</v>
      </c>
      <c r="B45" s="16" t="s">
        <v>54</v>
      </c>
      <c r="C45" s="16" t="s">
        <v>72</v>
      </c>
      <c r="D45" s="16" t="s">
        <v>77</v>
      </c>
      <c r="E45" s="16">
        <v>1</v>
      </c>
    </row>
    <row r="46" spans="1:5" x14ac:dyDescent="0.25">
      <c r="A46" s="16" t="s">
        <v>78</v>
      </c>
      <c r="B46" s="16" t="s">
        <v>54</v>
      </c>
      <c r="C46" s="16" t="s">
        <v>72</v>
      </c>
      <c r="D46" s="16" t="s">
        <v>77</v>
      </c>
      <c r="E46" s="16">
        <v>1</v>
      </c>
    </row>
    <row r="47" spans="1:5" x14ac:dyDescent="0.25">
      <c r="A47" s="16" t="s">
        <v>79</v>
      </c>
      <c r="B47" s="16" t="s">
        <v>53</v>
      </c>
      <c r="C47" s="16" t="s">
        <v>80</v>
      </c>
      <c r="D47" s="16" t="s">
        <v>81</v>
      </c>
      <c r="E47" s="16">
        <v>2</v>
      </c>
    </row>
    <row r="48" spans="1:5" x14ac:dyDescent="0.25">
      <c r="A48" s="16" t="s">
        <v>79</v>
      </c>
      <c r="B48" s="16" t="s">
        <v>53</v>
      </c>
      <c r="C48" s="16" t="s">
        <v>82</v>
      </c>
      <c r="D48" s="16" t="s">
        <v>81</v>
      </c>
      <c r="E48" s="16">
        <v>2</v>
      </c>
    </row>
    <row r="49" spans="1:5" x14ac:dyDescent="0.25">
      <c r="A49" s="16" t="s">
        <v>83</v>
      </c>
      <c r="B49" s="16" t="s">
        <v>53</v>
      </c>
      <c r="C49" s="16" t="s">
        <v>80</v>
      </c>
      <c r="D49" s="16" t="s">
        <v>81</v>
      </c>
      <c r="E49" s="16">
        <v>3</v>
      </c>
    </row>
    <row r="50" spans="1:5" x14ac:dyDescent="0.25">
      <c r="A50" s="16" t="s">
        <v>83</v>
      </c>
      <c r="B50" s="16" t="s">
        <v>53</v>
      </c>
      <c r="C50" s="16" t="s">
        <v>82</v>
      </c>
      <c r="D50" s="16" t="s">
        <v>81</v>
      </c>
      <c r="E50" s="16">
        <v>2</v>
      </c>
    </row>
    <row r="51" spans="1:5" x14ac:dyDescent="0.25">
      <c r="A51" s="16" t="s">
        <v>84</v>
      </c>
      <c r="B51" s="16" t="s">
        <v>53</v>
      </c>
      <c r="C51" s="16" t="s">
        <v>13</v>
      </c>
      <c r="D51" s="16" t="s">
        <v>81</v>
      </c>
      <c r="E51" s="16">
        <v>1</v>
      </c>
    </row>
    <row r="52" spans="1:5" x14ac:dyDescent="0.25">
      <c r="A52" s="16" t="s">
        <v>85</v>
      </c>
      <c r="B52" s="16" t="s">
        <v>53</v>
      </c>
      <c r="C52" s="16" t="s">
        <v>66</v>
      </c>
      <c r="D52" s="16" t="s">
        <v>81</v>
      </c>
      <c r="E52" s="16">
        <v>1</v>
      </c>
    </row>
    <row r="53" spans="1:5" x14ac:dyDescent="0.25">
      <c r="A53" s="16" t="s">
        <v>86</v>
      </c>
      <c r="B53" s="16" t="s">
        <v>53</v>
      </c>
      <c r="C53" s="16" t="s">
        <v>82</v>
      </c>
      <c r="D53" s="16" t="s">
        <v>81</v>
      </c>
      <c r="E53" s="16">
        <v>1</v>
      </c>
    </row>
    <row r="54" spans="1:5" x14ac:dyDescent="0.25">
      <c r="A54" s="16" t="s">
        <v>87</v>
      </c>
      <c r="B54" s="16" t="s">
        <v>52</v>
      </c>
      <c r="C54" s="16" t="s">
        <v>66</v>
      </c>
      <c r="D54" s="16" t="s">
        <v>88</v>
      </c>
      <c r="E54" s="16">
        <v>1</v>
      </c>
    </row>
    <row r="55" spans="1:5" x14ac:dyDescent="0.25">
      <c r="A55" s="16" t="s">
        <v>89</v>
      </c>
      <c r="B55" s="16" t="s">
        <v>52</v>
      </c>
      <c r="C55" s="16" t="s">
        <v>13</v>
      </c>
      <c r="D55" s="16" t="s">
        <v>90</v>
      </c>
      <c r="E55" s="16">
        <v>1</v>
      </c>
    </row>
    <row r="56" spans="1:5" x14ac:dyDescent="0.25">
      <c r="A56" s="16" t="s">
        <v>91</v>
      </c>
      <c r="B56" s="16" t="s">
        <v>16</v>
      </c>
      <c r="C56" s="16" t="s">
        <v>92</v>
      </c>
      <c r="D56" s="16" t="s">
        <v>93</v>
      </c>
      <c r="E56" s="16">
        <v>1</v>
      </c>
    </row>
    <row r="57" spans="1:5" x14ac:dyDescent="0.25">
      <c r="A57" s="16" t="s">
        <v>94</v>
      </c>
      <c r="B57" s="16" t="s">
        <v>54</v>
      </c>
      <c r="C57" s="16" t="s">
        <v>95</v>
      </c>
      <c r="D57" s="16" t="s">
        <v>96</v>
      </c>
      <c r="E57" s="16">
        <v>3</v>
      </c>
    </row>
    <row r="58" spans="1:5" x14ac:dyDescent="0.25">
      <c r="A58" s="16" t="s">
        <v>97</v>
      </c>
      <c r="B58" s="16" t="s">
        <v>54</v>
      </c>
      <c r="C58" s="16" t="s">
        <v>66</v>
      </c>
      <c r="D58" s="16" t="s">
        <v>98</v>
      </c>
      <c r="E58" s="16">
        <v>1</v>
      </c>
    </row>
    <row r="59" spans="1:5" x14ac:dyDescent="0.25">
      <c r="A59" s="16" t="s">
        <v>99</v>
      </c>
      <c r="B59" s="16" t="s">
        <v>52</v>
      </c>
      <c r="C59" s="16" t="s">
        <v>100</v>
      </c>
      <c r="D59" s="16" t="s">
        <v>101</v>
      </c>
      <c r="E59" s="16">
        <v>1</v>
      </c>
    </row>
    <row r="60" spans="1:5" x14ac:dyDescent="0.25">
      <c r="A60" s="16" t="s">
        <v>102</v>
      </c>
      <c r="B60" s="16" t="s">
        <v>52</v>
      </c>
      <c r="C60" s="16" t="s">
        <v>103</v>
      </c>
      <c r="D60" s="16" t="s">
        <v>104</v>
      </c>
      <c r="E60" s="16">
        <v>1</v>
      </c>
    </row>
    <row r="61" spans="1:5" x14ac:dyDescent="0.25">
      <c r="A61" s="16" t="s">
        <v>105</v>
      </c>
      <c r="B61" s="16" t="s">
        <v>52</v>
      </c>
      <c r="C61" s="16" t="s">
        <v>66</v>
      </c>
      <c r="D61" s="16" t="s">
        <v>101</v>
      </c>
      <c r="E61" s="16">
        <v>1</v>
      </c>
    </row>
    <row r="62" spans="1:5" x14ac:dyDescent="0.25">
      <c r="A62" s="16" t="s">
        <v>106</v>
      </c>
      <c r="B62" s="16" t="s">
        <v>52</v>
      </c>
      <c r="C62" s="16" t="s">
        <v>69</v>
      </c>
      <c r="D62" s="16" t="s">
        <v>107</v>
      </c>
      <c r="E62" s="16">
        <v>1</v>
      </c>
    </row>
    <row r="63" spans="1:5" x14ac:dyDescent="0.25">
      <c r="A63" s="16" t="s">
        <v>108</v>
      </c>
      <c r="B63" s="16" t="s">
        <v>51</v>
      </c>
      <c r="C63" s="16" t="s">
        <v>109</v>
      </c>
      <c r="D63" s="16" t="s">
        <v>110</v>
      </c>
      <c r="E63" s="16">
        <v>1</v>
      </c>
    </row>
    <row r="64" spans="1:5" x14ac:dyDescent="0.25">
      <c r="A64" s="16" t="s">
        <v>111</v>
      </c>
      <c r="B64" s="16" t="s">
        <v>54</v>
      </c>
      <c r="C64" s="16" t="s">
        <v>63</v>
      </c>
      <c r="D64" s="16" t="s">
        <v>112</v>
      </c>
      <c r="E64" s="16">
        <v>1</v>
      </c>
    </row>
    <row r="65" spans="1:5" x14ac:dyDescent="0.25">
      <c r="A65" s="16" t="s">
        <v>113</v>
      </c>
      <c r="B65" s="16" t="s">
        <v>51</v>
      </c>
      <c r="C65" s="16" t="s">
        <v>66</v>
      </c>
      <c r="D65" s="16" t="s">
        <v>114</v>
      </c>
      <c r="E65" s="16">
        <v>1</v>
      </c>
    </row>
    <row r="66" spans="1:5" x14ac:dyDescent="0.25">
      <c r="A66" s="16" t="s">
        <v>115</v>
      </c>
      <c r="B66" s="16" t="s">
        <v>55</v>
      </c>
      <c r="C66" s="16" t="s">
        <v>72</v>
      </c>
      <c r="D66" s="16" t="s">
        <v>116</v>
      </c>
      <c r="E66" s="16">
        <v>3</v>
      </c>
    </row>
    <row r="67" spans="1:5" x14ac:dyDescent="0.25">
      <c r="A67" s="16" t="s">
        <v>117</v>
      </c>
      <c r="B67" s="16" t="s">
        <v>55</v>
      </c>
      <c r="C67" s="16" t="s">
        <v>72</v>
      </c>
      <c r="D67" s="16" t="s">
        <v>116</v>
      </c>
      <c r="E67" s="16">
        <v>1</v>
      </c>
    </row>
    <row r="68" spans="1:5" x14ac:dyDescent="0.25">
      <c r="A68" s="16" t="s">
        <v>118</v>
      </c>
      <c r="B68" s="16" t="s">
        <v>51</v>
      </c>
      <c r="C68" s="16" t="s">
        <v>66</v>
      </c>
      <c r="D68" s="16" t="s">
        <v>119</v>
      </c>
      <c r="E68" s="16">
        <v>1</v>
      </c>
    </row>
    <row r="69" spans="1:5" x14ac:dyDescent="0.25">
      <c r="A69" s="16" t="s">
        <v>120</v>
      </c>
      <c r="B69" s="16" t="s">
        <v>51</v>
      </c>
      <c r="C69" s="16" t="s">
        <v>66</v>
      </c>
      <c r="D69" s="16" t="s">
        <v>114</v>
      </c>
      <c r="E69" s="16">
        <v>1</v>
      </c>
    </row>
    <row r="70" spans="1:5" x14ac:dyDescent="0.25">
      <c r="A70" s="16" t="s">
        <v>121</v>
      </c>
      <c r="B70" s="16" t="s">
        <v>16</v>
      </c>
      <c r="C70" s="16" t="s">
        <v>13</v>
      </c>
      <c r="D70" s="16" t="s">
        <v>122</v>
      </c>
      <c r="E70" s="16">
        <v>2</v>
      </c>
    </row>
    <row r="71" spans="1:5" x14ac:dyDescent="0.25">
      <c r="A71" s="16" t="s">
        <v>123</v>
      </c>
      <c r="B71" s="16" t="s">
        <v>51</v>
      </c>
      <c r="C71" s="16" t="s">
        <v>72</v>
      </c>
      <c r="D71" s="16" t="s">
        <v>124</v>
      </c>
      <c r="E71" s="16">
        <v>1</v>
      </c>
    </row>
    <row r="72" spans="1:5" x14ac:dyDescent="0.25">
      <c r="A72" s="16" t="s">
        <v>125</v>
      </c>
      <c r="B72" s="16" t="s">
        <v>54</v>
      </c>
      <c r="C72" s="16" t="s">
        <v>63</v>
      </c>
      <c r="D72" s="16" t="s">
        <v>126</v>
      </c>
      <c r="E72" s="16">
        <v>2</v>
      </c>
    </row>
    <row r="73" spans="1:5" x14ac:dyDescent="0.25">
      <c r="A73" s="16" t="s">
        <v>127</v>
      </c>
      <c r="B73" s="16" t="s">
        <v>17</v>
      </c>
      <c r="C73" s="16" t="s">
        <v>66</v>
      </c>
      <c r="D73" s="16" t="s">
        <v>128</v>
      </c>
      <c r="E73" s="16">
        <v>1</v>
      </c>
    </row>
    <row r="74" spans="1:5" x14ac:dyDescent="0.25">
      <c r="A74" s="16" t="s">
        <v>129</v>
      </c>
      <c r="B74" s="16" t="s">
        <v>55</v>
      </c>
      <c r="C74" s="16" t="s">
        <v>66</v>
      </c>
      <c r="D74" s="16" t="s">
        <v>130</v>
      </c>
      <c r="E74" s="16">
        <v>1</v>
      </c>
    </row>
    <row r="75" spans="1:5" x14ac:dyDescent="0.25">
      <c r="A75" s="16" t="s">
        <v>131</v>
      </c>
      <c r="B75" s="16" t="s">
        <v>54</v>
      </c>
      <c r="C75" s="16" t="s">
        <v>132</v>
      </c>
      <c r="D75" s="16" t="s">
        <v>133</v>
      </c>
      <c r="E75" s="16">
        <v>1</v>
      </c>
    </row>
    <row r="76" spans="1:5" x14ac:dyDescent="0.25">
      <c r="A76" s="16" t="s">
        <v>134</v>
      </c>
      <c r="B76" s="16" t="s">
        <v>52</v>
      </c>
      <c r="C76" s="16" t="s">
        <v>135</v>
      </c>
      <c r="D76" s="16" t="s">
        <v>136</v>
      </c>
      <c r="E76" s="16">
        <v>1</v>
      </c>
    </row>
    <row r="77" spans="1:5" x14ac:dyDescent="0.25">
      <c r="A77" s="16" t="s">
        <v>137</v>
      </c>
      <c r="B77" s="16" t="s">
        <v>52</v>
      </c>
      <c r="C77" s="16" t="s">
        <v>138</v>
      </c>
      <c r="D77" s="16" t="s">
        <v>139</v>
      </c>
      <c r="E77" s="16">
        <v>1</v>
      </c>
    </row>
    <row r="78" spans="1:5" x14ac:dyDescent="0.25">
      <c r="A78" s="16" t="s">
        <v>140</v>
      </c>
      <c r="B78" s="16" t="s">
        <v>54</v>
      </c>
      <c r="C78" s="16" t="s">
        <v>141</v>
      </c>
      <c r="D78" s="16" t="s">
        <v>142</v>
      </c>
      <c r="E78" s="16">
        <v>1</v>
      </c>
    </row>
    <row r="79" spans="1:5" x14ac:dyDescent="0.25">
      <c r="A79" s="16" t="s">
        <v>143</v>
      </c>
      <c r="B79" s="16" t="s">
        <v>16</v>
      </c>
      <c r="C79" s="16" t="s">
        <v>144</v>
      </c>
      <c r="D79" s="16" t="s">
        <v>145</v>
      </c>
      <c r="E79" s="16">
        <v>1</v>
      </c>
    </row>
    <row r="80" spans="1:5" x14ac:dyDescent="0.25">
      <c r="A80" s="16" t="s">
        <v>146</v>
      </c>
      <c r="B80" s="16" t="s">
        <v>51</v>
      </c>
      <c r="C80" s="16" t="s">
        <v>69</v>
      </c>
      <c r="D80" s="16" t="s">
        <v>147</v>
      </c>
      <c r="E80" s="16">
        <v>1</v>
      </c>
    </row>
    <row r="81" spans="1:5" x14ac:dyDescent="0.25">
      <c r="A81" s="16" t="s">
        <v>148</v>
      </c>
      <c r="B81" s="16" t="s">
        <v>51</v>
      </c>
      <c r="C81" s="16" t="s">
        <v>69</v>
      </c>
      <c r="D81" s="16" t="s">
        <v>149</v>
      </c>
      <c r="E81" s="16">
        <v>6</v>
      </c>
    </row>
    <row r="82" spans="1:5" x14ac:dyDescent="0.25">
      <c r="A82" s="16" t="s">
        <v>150</v>
      </c>
      <c r="B82" s="16" t="s">
        <v>51</v>
      </c>
      <c r="C82" s="16" t="s">
        <v>69</v>
      </c>
      <c r="D82" s="16" t="s">
        <v>147</v>
      </c>
      <c r="E82" s="16">
        <v>2</v>
      </c>
    </row>
    <row r="83" spans="1:5" x14ac:dyDescent="0.25">
      <c r="A83" s="16" t="s">
        <v>151</v>
      </c>
      <c r="B83" s="16" t="s">
        <v>16</v>
      </c>
      <c r="C83" s="16" t="s">
        <v>152</v>
      </c>
      <c r="D83" s="16" t="s">
        <v>153</v>
      </c>
      <c r="E83" s="16">
        <v>1</v>
      </c>
    </row>
    <row r="84" spans="1:5" x14ac:dyDescent="0.25">
      <c r="A84" s="16" t="s">
        <v>154</v>
      </c>
      <c r="B84" s="16" t="s">
        <v>54</v>
      </c>
      <c r="C84" s="16" t="s">
        <v>155</v>
      </c>
      <c r="D84" s="16" t="s">
        <v>156</v>
      </c>
      <c r="E84" s="16">
        <v>1</v>
      </c>
    </row>
    <row r="85" spans="1:5" x14ac:dyDescent="0.25">
      <c r="A85" s="16" t="s">
        <v>157</v>
      </c>
      <c r="B85" s="16" t="s">
        <v>52</v>
      </c>
      <c r="C85" s="16" t="s">
        <v>158</v>
      </c>
      <c r="D85" s="16" t="s">
        <v>159</v>
      </c>
      <c r="E85" s="16">
        <v>2</v>
      </c>
    </row>
    <row r="86" spans="1:5" x14ac:dyDescent="0.25">
      <c r="A86" s="16" t="s">
        <v>160</v>
      </c>
      <c r="B86" s="16" t="s">
        <v>52</v>
      </c>
      <c r="C86" s="16" t="s">
        <v>161</v>
      </c>
      <c r="D86" s="16" t="s">
        <v>162</v>
      </c>
      <c r="E86" s="16">
        <v>1</v>
      </c>
    </row>
    <row r="87" spans="1:5" x14ac:dyDescent="0.25">
      <c r="A87" s="16" t="s">
        <v>163</v>
      </c>
      <c r="B87" s="16" t="s">
        <v>54</v>
      </c>
      <c r="C87" s="16" t="s">
        <v>164</v>
      </c>
      <c r="D87" s="16" t="s">
        <v>165</v>
      </c>
      <c r="E87" s="16">
        <v>1</v>
      </c>
    </row>
    <row r="88" spans="1:5" x14ac:dyDescent="0.25">
      <c r="A88" s="16" t="s">
        <v>166</v>
      </c>
      <c r="B88" s="16" t="s">
        <v>52</v>
      </c>
      <c r="C88" s="16" t="s">
        <v>167</v>
      </c>
      <c r="D88" s="16" t="s">
        <v>168</v>
      </c>
      <c r="E88" s="16">
        <v>2</v>
      </c>
    </row>
    <row r="89" spans="1:5" x14ac:dyDescent="0.25">
      <c r="A89" s="16" t="s">
        <v>169</v>
      </c>
      <c r="B89" s="16" t="s">
        <v>51</v>
      </c>
      <c r="C89" s="16" t="s">
        <v>60</v>
      </c>
      <c r="D89" s="16" t="s">
        <v>170</v>
      </c>
      <c r="E89" s="16">
        <v>1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80EC4-A3A6-45B6-A811-E6BE2CBD1D75}">
  <dimension ref="A1:L12"/>
  <sheetViews>
    <sheetView zoomScaleNormal="100" workbookViewId="0">
      <selection activeCell="B12" sqref="B12"/>
    </sheetView>
  </sheetViews>
  <sheetFormatPr baseColWidth="10" defaultRowHeight="15" x14ac:dyDescent="0.25"/>
  <cols>
    <col min="2" max="2" width="100.85546875" customWidth="1"/>
    <col min="3" max="3" width="26.85546875" bestFit="1" customWidth="1"/>
    <col min="4" max="4" width="19.85546875" bestFit="1" customWidth="1"/>
    <col min="5" max="5" width="26.7109375" bestFit="1" customWidth="1"/>
    <col min="6" max="6" width="17.7109375" bestFit="1" customWidth="1"/>
    <col min="10" max="10" width="26.140625" customWidth="1"/>
    <col min="11" max="11" width="17.7109375" bestFit="1" customWidth="1"/>
  </cols>
  <sheetData>
    <row r="1" spans="1:12" s="22" customFormat="1" ht="45.75" customHeight="1" thickBot="1" x14ac:dyDescent="0.35">
      <c r="A1" s="39"/>
      <c r="B1" s="39"/>
      <c r="C1" s="39"/>
      <c r="D1" s="39"/>
      <c r="E1" s="21"/>
      <c r="F1" s="21"/>
      <c r="G1" s="21"/>
      <c r="H1" s="21"/>
      <c r="I1" s="21"/>
      <c r="J1" s="40" t="s">
        <v>171</v>
      </c>
      <c r="K1" s="40"/>
      <c r="L1" s="40"/>
    </row>
    <row r="2" spans="1:12" s="22" customFormat="1" ht="19.5" customHeight="1" x14ac:dyDescent="0.25">
      <c r="A2" s="23"/>
      <c r="B2" s="24"/>
    </row>
    <row r="3" spans="1:12" s="22" customFormat="1" ht="32.25" customHeight="1" x14ac:dyDescent="0.25">
      <c r="A3" s="25" t="s">
        <v>174</v>
      </c>
      <c r="B3" s="25"/>
    </row>
    <row r="4" spans="1:12" s="22" customFormat="1" x14ac:dyDescent="0.25">
      <c r="A4" s="26" t="s">
        <v>172</v>
      </c>
      <c r="B4" s="26"/>
      <c r="C4" s="13"/>
      <c r="D4" s="28"/>
      <c r="E4" s="28"/>
    </row>
    <row r="5" spans="1:12" s="27" customFormat="1" x14ac:dyDescent="0.25">
      <c r="A5" s="27" t="s">
        <v>3</v>
      </c>
      <c r="C5" s="29"/>
      <c r="D5" s="30"/>
      <c r="E5" s="30"/>
    </row>
    <row r="12" spans="1:12" ht="21" x14ac:dyDescent="0.25">
      <c r="B12" s="32" t="s">
        <v>175</v>
      </c>
    </row>
  </sheetData>
  <mergeCells count="2">
    <mergeCell ref="A1:D1"/>
    <mergeCell ref="J1:L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B97C-EB62-474B-B238-4B5581C200F4}">
  <dimension ref="A1:K10"/>
  <sheetViews>
    <sheetView workbookViewId="0">
      <selection activeCell="D17" sqref="D17"/>
    </sheetView>
  </sheetViews>
  <sheetFormatPr baseColWidth="10" defaultRowHeight="15" x14ac:dyDescent="0.25"/>
  <cols>
    <col min="1" max="1" width="91.85546875" bestFit="1" customWidth="1"/>
    <col min="3" max="3" width="12.28515625" customWidth="1"/>
  </cols>
  <sheetData>
    <row r="1" spans="1:11" s="22" customFormat="1" ht="55.5" customHeight="1" thickBot="1" x14ac:dyDescent="0.35">
      <c r="A1" s="39"/>
      <c r="B1" s="39"/>
      <c r="C1" s="39"/>
      <c r="D1" s="39"/>
      <c r="E1" s="21"/>
      <c r="F1" s="21"/>
      <c r="G1" s="41" t="s">
        <v>171</v>
      </c>
      <c r="H1" s="41"/>
      <c r="I1" s="41"/>
      <c r="J1" s="41"/>
      <c r="K1" s="41"/>
    </row>
    <row r="2" spans="1:11" s="22" customFormat="1" ht="19.5" customHeight="1" x14ac:dyDescent="0.25">
      <c r="A2" s="23"/>
      <c r="B2" s="24"/>
    </row>
    <row r="3" spans="1:11" s="22" customFormat="1" ht="32.25" customHeight="1" x14ac:dyDescent="0.25">
      <c r="A3" s="11" t="s">
        <v>176</v>
      </c>
      <c r="B3" s="25"/>
    </row>
    <row r="4" spans="1:11" s="22" customFormat="1" x14ac:dyDescent="0.25">
      <c r="A4" s="33" t="s">
        <v>173</v>
      </c>
      <c r="B4" s="26"/>
    </row>
    <row r="5" spans="1:11" s="27" customFormat="1" x14ac:dyDescent="0.25">
      <c r="A5" s="34" t="s">
        <v>3</v>
      </c>
    </row>
    <row r="10" spans="1:11" ht="21" x14ac:dyDescent="0.25">
      <c r="A10" s="32" t="s">
        <v>175</v>
      </c>
    </row>
  </sheetData>
  <mergeCells count="2">
    <mergeCell ref="A1:D1"/>
    <mergeCell ref="G1:K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4138-F6B8-4910-BE0B-D92A92FFBF21}">
  <dimension ref="A1:Q17"/>
  <sheetViews>
    <sheetView zoomScale="90" zoomScaleNormal="90" workbookViewId="0">
      <selection activeCell="G24" sqref="G24"/>
    </sheetView>
  </sheetViews>
  <sheetFormatPr baseColWidth="10" defaultRowHeight="15" x14ac:dyDescent="0.25"/>
  <cols>
    <col min="1" max="1" width="38.5703125" style="16" bestFit="1" customWidth="1"/>
    <col min="2" max="3" width="11.42578125" style="16"/>
    <col min="4" max="4" width="14.7109375" style="16" customWidth="1"/>
    <col min="5" max="6" width="11.42578125" style="16"/>
    <col min="7" max="7" width="38.5703125" style="16" bestFit="1" customWidth="1"/>
    <col min="8" max="11" width="11.42578125" style="16"/>
    <col min="12" max="12" width="11.5703125" style="16" customWidth="1"/>
    <col min="13" max="13" width="26" style="16" customWidth="1"/>
    <col min="14" max="14" width="11.42578125" style="16"/>
    <col min="15" max="15" width="12" style="16" customWidth="1"/>
    <col min="16" max="16" width="13.5703125" style="16" customWidth="1"/>
    <col min="17" max="17" width="12.42578125" style="16" customWidth="1"/>
    <col min="18" max="16384" width="11.42578125" style="16"/>
  </cols>
  <sheetData>
    <row r="1" spans="1:17" s="37" customFormat="1" ht="57" customHeight="1" thickBot="1" x14ac:dyDescent="0.35">
      <c r="A1" s="42"/>
      <c r="B1" s="42"/>
      <c r="C1" s="42"/>
      <c r="D1" s="42"/>
      <c r="E1" s="35"/>
      <c r="F1" s="35"/>
      <c r="G1" s="35"/>
      <c r="H1" s="36"/>
      <c r="I1" s="36"/>
      <c r="J1" s="36"/>
      <c r="K1" s="36"/>
      <c r="L1" s="36"/>
      <c r="M1" s="36"/>
      <c r="N1" s="43" t="s">
        <v>171</v>
      </c>
      <c r="O1" s="43"/>
      <c r="P1" s="43"/>
      <c r="Q1" s="43"/>
    </row>
    <row r="2" spans="1:17" s="37" customFormat="1" x14ac:dyDescent="0.25"/>
    <row r="3" spans="1:17" s="37" customFormat="1" ht="18.75" x14ac:dyDescent="0.25">
      <c r="A3" s="11" t="s">
        <v>177</v>
      </c>
    </row>
    <row r="4" spans="1:17" s="37" customFormat="1" x14ac:dyDescent="0.25"/>
    <row r="5" spans="1:17" s="37" customFormat="1" x14ac:dyDescent="0.25">
      <c r="A5" s="37" t="s">
        <v>245</v>
      </c>
    </row>
    <row r="6" spans="1:17" s="37" customFormat="1" x14ac:dyDescent="0.25">
      <c r="A6" s="37" t="s">
        <v>178</v>
      </c>
    </row>
    <row r="9" spans="1:17" x14ac:dyDescent="0.25">
      <c r="H9" s="44" t="s">
        <v>179</v>
      </c>
      <c r="I9" s="44"/>
      <c r="J9" s="44"/>
      <c r="K9" s="44" t="s">
        <v>180</v>
      </c>
      <c r="L9" s="44"/>
      <c r="M9" s="44"/>
      <c r="N9" s="44" t="s">
        <v>181</v>
      </c>
      <c r="O9" s="44"/>
      <c r="P9" s="44"/>
    </row>
    <row r="10" spans="1:17" x14ac:dyDescent="0.25">
      <c r="A10" s="16" t="s">
        <v>182</v>
      </c>
      <c r="B10" s="16" t="s">
        <v>8</v>
      </c>
      <c r="C10" s="16" t="s">
        <v>9</v>
      </c>
      <c r="D10" s="16" t="s">
        <v>183</v>
      </c>
      <c r="G10" s="16" t="s">
        <v>184</v>
      </c>
      <c r="H10" s="16" t="s">
        <v>8</v>
      </c>
      <c r="I10" s="16" t="s">
        <v>9</v>
      </c>
      <c r="J10" s="16" t="s">
        <v>185</v>
      </c>
      <c r="K10" s="16" t="s">
        <v>186</v>
      </c>
      <c r="L10" s="16" t="s">
        <v>187</v>
      </c>
      <c r="M10" s="16" t="s">
        <v>188</v>
      </c>
      <c r="N10" s="16" t="s">
        <v>189</v>
      </c>
      <c r="O10" s="16" t="s">
        <v>190</v>
      </c>
      <c r="P10" s="16" t="s">
        <v>191</v>
      </c>
      <c r="Q10" s="16" t="s">
        <v>192</v>
      </c>
    </row>
    <row r="11" spans="1:17" x14ac:dyDescent="0.25">
      <c r="A11" s="16" t="s">
        <v>193</v>
      </c>
      <c r="B11" s="16">
        <v>7</v>
      </c>
      <c r="C11" s="16">
        <v>19</v>
      </c>
      <c r="D11" s="16">
        <f>SUM(Tabla413[[#This Row],[Homes]:[Mulleres]])</f>
        <v>26</v>
      </c>
      <c r="G11" s="16" t="s">
        <v>193</v>
      </c>
      <c r="H11" s="16">
        <v>1</v>
      </c>
      <c r="I11" s="16">
        <v>4</v>
      </c>
      <c r="J11" s="16">
        <f>SUM(Tabla5[[#This Row],[Homes]:[Mulleres]])</f>
        <v>5</v>
      </c>
      <c r="K11" s="16">
        <v>2</v>
      </c>
      <c r="L11" s="16">
        <v>4</v>
      </c>
      <c r="M11" s="16">
        <f>SUM(Tabla5[[#This Row],[Homes ]:[Mulleres ]])</f>
        <v>6</v>
      </c>
      <c r="N11" s="16">
        <v>4</v>
      </c>
      <c r="O11" s="16">
        <v>11</v>
      </c>
      <c r="P11" s="16">
        <f>SUM(Tabla5[[#This Row],[Homes  ]:[Mulleres  ]])</f>
        <v>15</v>
      </c>
      <c r="Q11" s="16">
        <f>Tabla5[[#This Row],[Total PTXAS]]+Tabla5[[#This Row],[Total Persoal investigador]]+Tabla5[[#This Row],[Total PDI]]</f>
        <v>26</v>
      </c>
    </row>
    <row r="12" spans="1:17" x14ac:dyDescent="0.25">
      <c r="A12" s="16" t="s">
        <v>194</v>
      </c>
      <c r="B12" s="16">
        <v>1</v>
      </c>
      <c r="C12" s="16">
        <v>9</v>
      </c>
      <c r="D12" s="16">
        <f>SUM(Tabla413[[#This Row],[Homes]:[Mulleres]])</f>
        <v>10</v>
      </c>
      <c r="G12" s="16" t="s">
        <v>194</v>
      </c>
      <c r="H12" s="16">
        <v>1</v>
      </c>
      <c r="I12" s="16">
        <v>3</v>
      </c>
      <c r="J12" s="16">
        <f>SUM(Tabla5[[#This Row],[Homes]:[Mulleres]])</f>
        <v>4</v>
      </c>
      <c r="L12" s="16">
        <v>2</v>
      </c>
      <c r="M12" s="16">
        <f>SUM(Tabla5[[#This Row],[Homes ]:[Mulleres ]])</f>
        <v>2</v>
      </c>
      <c r="O12" s="16">
        <v>4</v>
      </c>
      <c r="P12" s="16">
        <f>SUM(Tabla5[[#This Row],[Homes  ]:[Mulleres  ]])</f>
        <v>4</v>
      </c>
      <c r="Q12" s="16">
        <f>Tabla5[[#This Row],[Total PTXAS]]+Tabla5[[#This Row],[Total Persoal investigador]]+Tabla5[[#This Row],[Total PDI]]</f>
        <v>10</v>
      </c>
    </row>
    <row r="13" spans="1:17" x14ac:dyDescent="0.25">
      <c r="A13" s="16" t="s">
        <v>195</v>
      </c>
      <c r="B13" s="16">
        <v>3</v>
      </c>
      <c r="C13" s="16">
        <v>3</v>
      </c>
      <c r="D13" s="16">
        <f>SUM(Tabla413[[#This Row],[Homes]:[Mulleres]])</f>
        <v>6</v>
      </c>
      <c r="G13" s="16" t="s">
        <v>195</v>
      </c>
      <c r="H13" s="16">
        <v>1</v>
      </c>
      <c r="I13" s="16">
        <v>1</v>
      </c>
      <c r="J13" s="16">
        <f>SUM(Tabla5[[#This Row],[Homes]:[Mulleres]])</f>
        <v>2</v>
      </c>
      <c r="K13" s="16">
        <v>1</v>
      </c>
      <c r="L13" s="16">
        <v>2</v>
      </c>
      <c r="M13" s="16">
        <f>SUM(Tabla5[[#This Row],[Homes ]:[Mulleres ]])</f>
        <v>3</v>
      </c>
      <c r="N13" s="16">
        <v>1</v>
      </c>
      <c r="P13" s="16">
        <f>SUM(Tabla5[[#This Row],[Homes  ]:[Mulleres  ]])</f>
        <v>1</v>
      </c>
      <c r="Q13" s="16">
        <f>Tabla5[[#This Row],[Total PTXAS]]+Tabla5[[#This Row],[Total Persoal investigador]]+Tabla5[[#This Row],[Total PDI]]</f>
        <v>6</v>
      </c>
    </row>
    <row r="14" spans="1:17" x14ac:dyDescent="0.25">
      <c r="A14" s="16" t="s">
        <v>196</v>
      </c>
      <c r="B14" s="16">
        <v>5</v>
      </c>
      <c r="C14" s="16">
        <v>18</v>
      </c>
      <c r="D14" s="16">
        <f>SUM(Tabla413[[#This Row],[Homes]:[Mulleres]])</f>
        <v>23</v>
      </c>
      <c r="G14" s="16" t="s">
        <v>196</v>
      </c>
      <c r="H14" s="16">
        <v>1</v>
      </c>
      <c r="I14" s="16">
        <v>2</v>
      </c>
      <c r="J14" s="16">
        <f>SUM(Tabla5[[#This Row],[Homes]:[Mulleres]])</f>
        <v>3</v>
      </c>
      <c r="K14" s="16">
        <v>1</v>
      </c>
      <c r="L14" s="16">
        <v>6</v>
      </c>
      <c r="M14" s="16">
        <f>SUM(Tabla5[[#This Row],[Homes ]:[Mulleres ]])</f>
        <v>7</v>
      </c>
      <c r="N14" s="16">
        <v>3</v>
      </c>
      <c r="O14" s="16">
        <v>10</v>
      </c>
      <c r="P14" s="16">
        <f>SUM(Tabla5[[#This Row],[Homes  ]:[Mulleres  ]])</f>
        <v>13</v>
      </c>
      <c r="Q14" s="16">
        <f>Tabla5[[#This Row],[Total PTXAS]]+Tabla5[[#This Row],[Total Persoal investigador]]+Tabla5[[#This Row],[Total PDI]]</f>
        <v>23</v>
      </c>
    </row>
    <row r="15" spans="1:17" x14ac:dyDescent="0.25">
      <c r="A15" s="16" t="s">
        <v>197</v>
      </c>
      <c r="B15" s="16">
        <v>1</v>
      </c>
      <c r="C15" s="16">
        <v>2</v>
      </c>
      <c r="D15" s="16">
        <f>SUM(Tabla413[[#This Row],[Homes]:[Mulleres]])</f>
        <v>3</v>
      </c>
      <c r="G15" s="16" t="s">
        <v>197</v>
      </c>
      <c r="H15" s="16">
        <v>1</v>
      </c>
      <c r="J15" s="16">
        <f>SUM(Tabla5[[#This Row],[Homes]:[Mulleres]])</f>
        <v>1</v>
      </c>
      <c r="L15" s="16">
        <v>2</v>
      </c>
      <c r="M15" s="16">
        <f>SUM(Tabla5[[#This Row],[Homes ]:[Mulleres ]])</f>
        <v>2</v>
      </c>
      <c r="P15" s="16">
        <f>SUM(Tabla5[[#This Row],[Homes  ]:[Mulleres  ]])</f>
        <v>0</v>
      </c>
      <c r="Q15" s="16">
        <f>Tabla5[[#This Row],[Total PTXAS]]+Tabla5[[#This Row],[Total Persoal investigador]]+Tabla5[[#This Row],[Total PDI]]</f>
        <v>3</v>
      </c>
    </row>
    <row r="16" spans="1:17" x14ac:dyDescent="0.25">
      <c r="A16" s="16" t="s">
        <v>198</v>
      </c>
      <c r="B16" s="16">
        <v>2</v>
      </c>
      <c r="C16" s="16">
        <v>12</v>
      </c>
      <c r="D16" s="16">
        <f>SUM(Tabla413[[#This Row],[Homes]:[Mulleres]])</f>
        <v>14</v>
      </c>
      <c r="G16" s="16" t="s">
        <v>198</v>
      </c>
      <c r="H16" s="16">
        <v>1</v>
      </c>
      <c r="I16" s="16">
        <v>2</v>
      </c>
      <c r="J16" s="16">
        <f>SUM(Tabla5[[#This Row],[Homes]:[Mulleres]])</f>
        <v>3</v>
      </c>
      <c r="K16" s="16">
        <v>1</v>
      </c>
      <c r="L16" s="16">
        <v>4</v>
      </c>
      <c r="M16" s="16">
        <f>SUM(Tabla5[[#This Row],[Homes ]:[Mulleres ]])</f>
        <v>5</v>
      </c>
      <c r="O16" s="16">
        <v>6</v>
      </c>
      <c r="P16" s="16">
        <f>SUM(Tabla5[[#This Row],[Homes  ]:[Mulleres  ]])</f>
        <v>6</v>
      </c>
      <c r="Q16" s="16">
        <f>Tabla5[[#This Row],[Total PTXAS]]+Tabla5[[#This Row],[Total Persoal investigador]]+Tabla5[[#This Row],[Total PDI]]</f>
        <v>14</v>
      </c>
    </row>
    <row r="17" spans="1:17" x14ac:dyDescent="0.25">
      <c r="A17" s="38" t="s">
        <v>10</v>
      </c>
      <c r="B17" s="38">
        <f>SUBTOTAL(109,B11:B16)</f>
        <v>19</v>
      </c>
      <c r="C17" s="38">
        <f>SUBTOTAL(109,C11:C16)</f>
        <v>63</v>
      </c>
      <c r="D17" s="38">
        <f>SUM(Tabla413[[#This Row],[Homes]:[Mulleres]])</f>
        <v>82</v>
      </c>
      <c r="G17" s="38" t="s">
        <v>10</v>
      </c>
      <c r="H17" s="38">
        <f>SUBTOTAL(109,H11:H16)</f>
        <v>6</v>
      </c>
      <c r="I17" s="38">
        <f>SUBTOTAL(109,I11:I16)</f>
        <v>12</v>
      </c>
      <c r="J17" s="38">
        <f>SUM(Tabla5[[#This Row],[Homes]:[Mulleres]])</f>
        <v>18</v>
      </c>
      <c r="K17" s="38">
        <f>SUBTOTAL(109,K11:K16)</f>
        <v>5</v>
      </c>
      <c r="L17" s="38">
        <f>SUBTOTAL(109,L11:L16)</f>
        <v>20</v>
      </c>
      <c r="M17" s="38">
        <f>SUM(Tabla5[[#This Row],[Homes ]:[Mulleres ]])</f>
        <v>25</v>
      </c>
      <c r="N17" s="38">
        <f>SUBTOTAL(109,N11:N16)</f>
        <v>8</v>
      </c>
      <c r="O17" s="38">
        <f>SUBTOTAL(109,O11:O16)</f>
        <v>31</v>
      </c>
      <c r="P17" s="38">
        <f>SUM(Tabla5[[#This Row],[Homes  ]:[Mulleres  ]])</f>
        <v>39</v>
      </c>
      <c r="Q17" s="38">
        <f>Tabla5[[#This Row],[Total PTXAS]]+Tabla5[[#This Row],[Total Persoal investigador]]+Tabla5[[#This Row],[Total PDI]]</f>
        <v>82</v>
      </c>
    </row>
  </sheetData>
  <mergeCells count="5">
    <mergeCell ref="A1:D1"/>
    <mergeCell ref="N1:Q1"/>
    <mergeCell ref="H9:J9"/>
    <mergeCell ref="K9:M9"/>
    <mergeCell ref="N9:P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A459-9946-444A-9281-E9C5EC2C1D2D}">
  <dimension ref="A1:P17"/>
  <sheetViews>
    <sheetView zoomScale="85" zoomScaleNormal="85" workbookViewId="0">
      <selection activeCell="F26" sqref="F26"/>
    </sheetView>
  </sheetViews>
  <sheetFormatPr baseColWidth="10" defaultRowHeight="15" x14ac:dyDescent="0.25"/>
  <cols>
    <col min="1" max="1" width="65.28515625" style="16" bestFit="1" customWidth="1"/>
    <col min="2" max="5" width="11.42578125" style="16"/>
    <col min="6" max="6" width="65.28515625" style="16" bestFit="1" customWidth="1"/>
    <col min="7" max="10" width="11.42578125" style="16"/>
    <col min="11" max="11" width="11.5703125" style="16" customWidth="1"/>
    <col min="12" max="12" width="26" style="16" customWidth="1"/>
    <col min="13" max="13" width="11.42578125" style="16"/>
    <col min="14" max="14" width="12" style="16" customWidth="1"/>
    <col min="15" max="15" width="13.5703125" style="16" customWidth="1"/>
    <col min="16" max="16" width="12.42578125" style="16" customWidth="1"/>
    <col min="17" max="16384" width="11.42578125" style="16"/>
  </cols>
  <sheetData>
    <row r="1" spans="1:16" s="37" customFormat="1" ht="57" customHeight="1" thickBot="1" x14ac:dyDescent="0.35">
      <c r="A1" s="42"/>
      <c r="B1" s="42"/>
      <c r="C1" s="42"/>
      <c r="D1" s="42"/>
      <c r="E1" s="35"/>
      <c r="F1" s="35"/>
      <c r="G1" s="35"/>
      <c r="H1" s="36"/>
      <c r="I1" s="36"/>
      <c r="J1" s="36"/>
      <c r="K1" s="36"/>
      <c r="L1" s="43" t="s">
        <v>171</v>
      </c>
      <c r="M1" s="43"/>
      <c r="N1" s="43"/>
      <c r="O1" s="43"/>
    </row>
    <row r="2" spans="1:16" s="37" customFormat="1" x14ac:dyDescent="0.25"/>
    <row r="3" spans="1:16" s="37" customFormat="1" ht="18.75" x14ac:dyDescent="0.25">
      <c r="A3" s="11" t="s">
        <v>199</v>
      </c>
    </row>
    <row r="4" spans="1:16" s="37" customFormat="1" x14ac:dyDescent="0.25"/>
    <row r="5" spans="1:16" s="37" customFormat="1" x14ac:dyDescent="0.25">
      <c r="A5" s="37" t="s">
        <v>245</v>
      </c>
    </row>
    <row r="6" spans="1:16" s="37" customFormat="1" x14ac:dyDescent="0.25">
      <c r="A6" s="37" t="s">
        <v>178</v>
      </c>
    </row>
    <row r="10" spans="1:16" x14ac:dyDescent="0.25">
      <c r="G10" s="45" t="s">
        <v>179</v>
      </c>
      <c r="H10" s="45"/>
      <c r="I10" s="45"/>
      <c r="J10" s="45" t="s">
        <v>180</v>
      </c>
      <c r="K10" s="45"/>
      <c r="L10" s="45"/>
      <c r="M10" s="45" t="s">
        <v>181</v>
      </c>
      <c r="N10" s="45"/>
      <c r="O10" s="45"/>
    </row>
    <row r="11" spans="1:16" x14ac:dyDescent="0.25">
      <c r="A11" s="16" t="s">
        <v>182</v>
      </c>
      <c r="B11" s="31" t="s">
        <v>8</v>
      </c>
      <c r="C11" s="31" t="s">
        <v>9</v>
      </c>
      <c r="D11" s="31" t="s">
        <v>10</v>
      </c>
      <c r="F11" s="16" t="s">
        <v>184</v>
      </c>
      <c r="G11" s="16" t="s">
        <v>8</v>
      </c>
      <c r="H11" s="16" t="s">
        <v>9</v>
      </c>
      <c r="I11" s="16" t="s">
        <v>185</v>
      </c>
      <c r="J11" s="16" t="s">
        <v>186</v>
      </c>
      <c r="K11" s="16" t="s">
        <v>187</v>
      </c>
      <c r="L11" s="16" t="s">
        <v>200</v>
      </c>
      <c r="M11" s="16" t="s">
        <v>189</v>
      </c>
      <c r="N11" s="16" t="s">
        <v>190</v>
      </c>
      <c r="O11" s="16" t="s">
        <v>191</v>
      </c>
      <c r="P11" s="16" t="s">
        <v>192</v>
      </c>
    </row>
    <row r="12" spans="1:16" x14ac:dyDescent="0.25">
      <c r="A12" s="16" t="s">
        <v>201</v>
      </c>
      <c r="B12" s="16">
        <v>5</v>
      </c>
      <c r="C12" s="16">
        <v>11</v>
      </c>
      <c r="D12" s="16">
        <f>SUM(Tabla1[[#This Row],[Homes]:[Mulleres]])</f>
        <v>16</v>
      </c>
      <c r="F12" s="16" t="s">
        <v>201</v>
      </c>
      <c r="I12" s="16">
        <f>SUM(Tabla216[[#This Row],[Homes]:[Mulleres]])</f>
        <v>0</v>
      </c>
      <c r="K12" s="16">
        <v>5</v>
      </c>
      <c r="L12" s="16">
        <f>SUM(Tabla216[[#This Row],[Homes ]:[Mulleres ]])</f>
        <v>5</v>
      </c>
      <c r="M12" s="16">
        <v>5</v>
      </c>
      <c r="N12" s="16">
        <v>6</v>
      </c>
      <c r="O12" s="16">
        <f>SUM(Tabla216[[#This Row],[Homes  ]:[Mulleres  ]])</f>
        <v>11</v>
      </c>
      <c r="P12" s="16">
        <f>Tabla216[[#This Row],[Total PTXAS]]+Tabla216[[#This Row],[Total Persoal Investigador]]+Tabla216[[#This Row],[Total PDI]]</f>
        <v>16</v>
      </c>
    </row>
    <row r="13" spans="1:16" x14ac:dyDescent="0.25">
      <c r="A13" s="16" t="s">
        <v>202</v>
      </c>
      <c r="B13" s="16">
        <v>15</v>
      </c>
      <c r="C13" s="16">
        <v>14</v>
      </c>
      <c r="D13" s="16">
        <f>SUM(Tabla1[[#This Row],[Homes]:[Mulleres]])</f>
        <v>29</v>
      </c>
      <c r="F13" s="16" t="s">
        <v>202</v>
      </c>
      <c r="G13" s="16">
        <v>1</v>
      </c>
      <c r="H13" s="16">
        <v>1</v>
      </c>
      <c r="I13" s="16">
        <f>SUM(Tabla216[[#This Row],[Homes]:[Mulleres]])</f>
        <v>2</v>
      </c>
      <c r="J13" s="16">
        <v>6</v>
      </c>
      <c r="K13" s="16">
        <v>10</v>
      </c>
      <c r="L13" s="16">
        <f>SUM(Tabla216[[#This Row],[Homes ]:[Mulleres ]])</f>
        <v>16</v>
      </c>
      <c r="M13" s="16">
        <v>8</v>
      </c>
      <c r="N13" s="16">
        <v>3</v>
      </c>
      <c r="O13" s="16">
        <f>SUM(Tabla216[[#This Row],[Homes  ]:[Mulleres  ]])</f>
        <v>11</v>
      </c>
      <c r="P13" s="16">
        <f>Tabla216[[#This Row],[Total PTXAS]]+Tabla216[[#This Row],[Total Persoal Investigador]]+Tabla216[[#This Row],[Total PDI]]</f>
        <v>29</v>
      </c>
    </row>
    <row r="14" spans="1:16" x14ac:dyDescent="0.25">
      <c r="A14" s="16" t="s">
        <v>203</v>
      </c>
      <c r="B14" s="16">
        <v>3</v>
      </c>
      <c r="C14" s="16">
        <v>26</v>
      </c>
      <c r="D14" s="16">
        <f>SUM(Tabla1[[#This Row],[Homes]:[Mulleres]])</f>
        <v>29</v>
      </c>
      <c r="F14" s="16" t="s">
        <v>203</v>
      </c>
      <c r="H14" s="16">
        <v>6</v>
      </c>
      <c r="I14" s="16">
        <f>SUM(Tabla216[[#This Row],[Homes]:[Mulleres]])</f>
        <v>6</v>
      </c>
      <c r="J14" s="16">
        <v>1</v>
      </c>
      <c r="K14" s="16">
        <v>11</v>
      </c>
      <c r="L14" s="16">
        <f>SUM(Tabla216[[#This Row],[Homes ]:[Mulleres ]])</f>
        <v>12</v>
      </c>
      <c r="M14" s="16">
        <v>2</v>
      </c>
      <c r="N14" s="16">
        <v>9</v>
      </c>
      <c r="O14" s="16">
        <f>SUM(Tabla216[[#This Row],[Homes  ]:[Mulleres  ]])</f>
        <v>11</v>
      </c>
      <c r="P14" s="16">
        <f>Tabla216[[#This Row],[Total PTXAS]]+Tabla216[[#This Row],[Total Persoal Investigador]]+Tabla216[[#This Row],[Total PDI]]</f>
        <v>29</v>
      </c>
    </row>
    <row r="15" spans="1:16" x14ac:dyDescent="0.25">
      <c r="A15" s="16" t="s">
        <v>204</v>
      </c>
      <c r="B15" s="16">
        <v>5</v>
      </c>
      <c r="C15" s="16">
        <v>9</v>
      </c>
      <c r="D15" s="16">
        <f>SUM(Tabla1[[#This Row],[Homes]:[Mulleres]])</f>
        <v>14</v>
      </c>
      <c r="F15" s="16" t="s">
        <v>204</v>
      </c>
      <c r="H15" s="16">
        <v>1</v>
      </c>
      <c r="I15" s="16">
        <f>SUM(Tabla216[[#This Row],[Homes]:[Mulleres]])</f>
        <v>1</v>
      </c>
      <c r="K15" s="16">
        <v>7</v>
      </c>
      <c r="L15" s="16">
        <f>SUM(Tabla216[[#This Row],[Homes ]:[Mulleres ]])</f>
        <v>7</v>
      </c>
      <c r="M15" s="16">
        <v>5</v>
      </c>
      <c r="N15" s="16">
        <v>1</v>
      </c>
      <c r="O15" s="16">
        <f>SUM(Tabla216[[#This Row],[Homes  ]:[Mulleres  ]])</f>
        <v>6</v>
      </c>
      <c r="P15" s="16">
        <f>Tabla216[[#This Row],[Total PTXAS]]+Tabla216[[#This Row],[Total Persoal Investigador]]+Tabla216[[#This Row],[Total PDI]]</f>
        <v>14</v>
      </c>
    </row>
    <row r="16" spans="1:16" x14ac:dyDescent="0.25">
      <c r="A16" s="16" t="s">
        <v>205</v>
      </c>
      <c r="B16" s="16">
        <v>14</v>
      </c>
      <c r="C16" s="16">
        <v>15</v>
      </c>
      <c r="D16" s="16">
        <f>SUM(Tabla1[[#This Row],[Homes]:[Mulleres]])</f>
        <v>29</v>
      </c>
      <c r="F16" s="16" t="s">
        <v>205</v>
      </c>
      <c r="H16" s="16">
        <v>2</v>
      </c>
      <c r="I16" s="16">
        <f>SUM(Tabla216[[#This Row],[Homes]:[Mulleres]])</f>
        <v>2</v>
      </c>
      <c r="J16" s="16">
        <v>7</v>
      </c>
      <c r="K16" s="16">
        <v>7</v>
      </c>
      <c r="L16" s="16">
        <f>SUM(Tabla216[[#This Row],[Homes ]:[Mulleres ]])</f>
        <v>14</v>
      </c>
      <c r="M16" s="16">
        <v>7</v>
      </c>
      <c r="N16" s="16">
        <v>6</v>
      </c>
      <c r="O16" s="16">
        <f>SUM(Tabla216[[#This Row],[Homes  ]:[Mulleres  ]])</f>
        <v>13</v>
      </c>
      <c r="P16" s="16">
        <f>Tabla216[[#This Row],[Total PTXAS]]+Tabla216[[#This Row],[Total Persoal Investigador]]+Tabla216[[#This Row],[Total PDI]]</f>
        <v>29</v>
      </c>
    </row>
    <row r="17" spans="1:16" x14ac:dyDescent="0.25">
      <c r="A17" s="38" t="s">
        <v>10</v>
      </c>
      <c r="B17" s="38">
        <f>SUBTOTAL(109,B12:B16)</f>
        <v>42</v>
      </c>
      <c r="C17" s="38">
        <f>SUBTOTAL(109,C12:C16)</f>
        <v>75</v>
      </c>
      <c r="D17" s="38">
        <f>SUM(Tabla1[[#This Row],[Homes]:[Mulleres]])</f>
        <v>117</v>
      </c>
      <c r="F17" s="38" t="s">
        <v>10</v>
      </c>
      <c r="G17" s="38">
        <f>SUBTOTAL(109,G12:G16)</f>
        <v>1</v>
      </c>
      <c r="H17" s="38">
        <f t="shared" ref="H17:N17" si="0">SUBTOTAL(109,H12:H16)</f>
        <v>10</v>
      </c>
      <c r="I17" s="38">
        <f>SUM(Tabla216[[#This Row],[Homes]:[Mulleres]])</f>
        <v>11</v>
      </c>
      <c r="J17" s="38">
        <f t="shared" si="0"/>
        <v>14</v>
      </c>
      <c r="K17" s="38">
        <f t="shared" si="0"/>
        <v>40</v>
      </c>
      <c r="L17" s="38">
        <f>SUM(Tabla216[[#This Row],[Homes ]:[Mulleres ]])</f>
        <v>54</v>
      </c>
      <c r="M17" s="38">
        <f t="shared" si="0"/>
        <v>27</v>
      </c>
      <c r="N17" s="38">
        <f t="shared" si="0"/>
        <v>25</v>
      </c>
      <c r="O17" s="38">
        <f>SUM(Tabla216[[#This Row],[Homes  ]:[Mulleres  ]])</f>
        <v>52</v>
      </c>
      <c r="P17" s="38">
        <f>Tabla216[[#This Row],[Total PTXAS]]+Tabla216[[#This Row],[Total Persoal Investigador]]+Tabla216[[#This Row],[Total PDI]]</f>
        <v>117</v>
      </c>
    </row>
  </sheetData>
  <mergeCells count="5">
    <mergeCell ref="A1:D1"/>
    <mergeCell ref="L1:O1"/>
    <mergeCell ref="G10:I10"/>
    <mergeCell ref="J10:L10"/>
    <mergeCell ref="M10:O10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F618F-A461-40AD-899A-3404465166F4}">
  <dimension ref="A1:Q34"/>
  <sheetViews>
    <sheetView zoomScale="80" zoomScaleNormal="80" workbookViewId="0">
      <selection activeCell="A3" sqref="A3"/>
    </sheetView>
  </sheetViews>
  <sheetFormatPr baseColWidth="10" defaultRowHeight="15" x14ac:dyDescent="0.25"/>
  <cols>
    <col min="1" max="1" width="90.5703125" style="16" customWidth="1"/>
    <col min="2" max="5" width="11.42578125" style="16"/>
    <col min="6" max="6" width="39.28515625" style="16" customWidth="1"/>
    <col min="7" max="10" width="11.42578125" style="16"/>
    <col min="11" max="11" width="11.5703125" style="16" customWidth="1"/>
    <col min="12" max="12" width="26" style="16" customWidth="1"/>
    <col min="13" max="13" width="11.42578125" style="16"/>
    <col min="14" max="14" width="12" style="16" customWidth="1"/>
    <col min="15" max="15" width="13.5703125" style="16" customWidth="1"/>
    <col min="16" max="16" width="12.42578125" style="16" customWidth="1"/>
    <col min="17" max="16384" width="11.42578125" style="16"/>
  </cols>
  <sheetData>
    <row r="1" spans="1:17" s="37" customFormat="1" ht="57" customHeight="1" thickBot="1" x14ac:dyDescent="0.35">
      <c r="A1" s="42"/>
      <c r="B1" s="42"/>
      <c r="C1" s="42"/>
      <c r="D1" s="42"/>
      <c r="E1" s="35"/>
      <c r="F1" s="35"/>
      <c r="G1" s="35"/>
      <c r="H1" s="36"/>
      <c r="I1" s="36"/>
      <c r="J1" s="36"/>
      <c r="K1" s="36"/>
      <c r="L1" s="36"/>
      <c r="M1" s="36"/>
      <c r="N1" s="43" t="s">
        <v>171</v>
      </c>
      <c r="O1" s="43"/>
      <c r="P1" s="43"/>
      <c r="Q1" s="43"/>
    </row>
    <row r="2" spans="1:17" s="37" customFormat="1" x14ac:dyDescent="0.25"/>
    <row r="3" spans="1:17" s="37" customFormat="1" ht="18.75" x14ac:dyDescent="0.25">
      <c r="A3" s="11" t="s">
        <v>206</v>
      </c>
    </row>
    <row r="4" spans="1:17" s="37" customFormat="1" x14ac:dyDescent="0.25"/>
    <row r="5" spans="1:17" s="37" customFormat="1" x14ac:dyDescent="0.25">
      <c r="A5" s="37" t="s">
        <v>245</v>
      </c>
    </row>
    <row r="6" spans="1:17" s="37" customFormat="1" x14ac:dyDescent="0.25">
      <c r="A6" s="37" t="s">
        <v>178</v>
      </c>
    </row>
    <row r="8" spans="1:17" x14ac:dyDescent="0.25">
      <c r="G8" s="46" t="s">
        <v>179</v>
      </c>
      <c r="H8" s="46"/>
      <c r="I8" s="46"/>
      <c r="J8" s="46" t="s">
        <v>180</v>
      </c>
      <c r="K8" s="46"/>
      <c r="L8" s="46"/>
      <c r="M8" s="46" t="s">
        <v>181</v>
      </c>
      <c r="N8" s="46"/>
      <c r="O8" s="46"/>
    </row>
    <row r="9" spans="1:17" x14ac:dyDescent="0.25">
      <c r="A9" s="16" t="s">
        <v>182</v>
      </c>
      <c r="B9" s="16" t="s">
        <v>8</v>
      </c>
      <c r="C9" s="16" t="s">
        <v>9</v>
      </c>
      <c r="D9" s="16" t="s">
        <v>10</v>
      </c>
      <c r="F9" s="16" t="s">
        <v>184</v>
      </c>
      <c r="G9" s="16" t="s">
        <v>8</v>
      </c>
      <c r="H9" s="16" t="s">
        <v>9</v>
      </c>
      <c r="I9" s="16" t="s">
        <v>185</v>
      </c>
      <c r="J9" s="16" t="s">
        <v>186</v>
      </c>
      <c r="K9" s="16" t="s">
        <v>187</v>
      </c>
      <c r="L9" s="16" t="s">
        <v>200</v>
      </c>
      <c r="M9" s="16" t="s">
        <v>189</v>
      </c>
      <c r="N9" s="16" t="s">
        <v>190</v>
      </c>
      <c r="O9" s="16" t="s">
        <v>191</v>
      </c>
      <c r="P9" s="16" t="s">
        <v>192</v>
      </c>
    </row>
    <row r="10" spans="1:17" x14ac:dyDescent="0.25">
      <c r="A10" s="16" t="s">
        <v>207</v>
      </c>
      <c r="B10" s="16">
        <v>1</v>
      </c>
      <c r="C10" s="16">
        <v>5</v>
      </c>
      <c r="D10" s="16">
        <f>SUM(Tabla6[[#This Row],[Homes]:[Mulleres]])</f>
        <v>6</v>
      </c>
      <c r="F10" s="16" t="s">
        <v>207</v>
      </c>
      <c r="G10" s="16">
        <v>1</v>
      </c>
      <c r="H10" s="16">
        <v>4</v>
      </c>
      <c r="I10" s="16">
        <f>SUM(Tabla718[[#This Row],[Homes]:[Mulleres]])</f>
        <v>5</v>
      </c>
      <c r="L10" s="16">
        <f>SUM(Tabla718[[#This Row],[Homes ]:[Mulleres ]])</f>
        <v>0</v>
      </c>
      <c r="N10" s="16">
        <v>1</v>
      </c>
      <c r="O10" s="16">
        <f>SUM(Tabla718[[#This Row],[Homes  ]:[Mulleres  ]])</f>
        <v>1</v>
      </c>
      <c r="P10" s="16">
        <f>Tabla718[[#This Row],[Total PTXAS]]+Tabla718[[#This Row],[Total Persoal Investigador]]+Tabla718[[#This Row],[Total PDI]]</f>
        <v>6</v>
      </c>
    </row>
    <row r="11" spans="1:17" x14ac:dyDescent="0.25">
      <c r="A11" s="16" t="s">
        <v>208</v>
      </c>
      <c r="B11" s="16">
        <v>3</v>
      </c>
      <c r="C11" s="16">
        <v>11</v>
      </c>
      <c r="D11" s="16">
        <f>SUM(Tabla6[[#This Row],[Homes]:[Mulleres]])</f>
        <v>14</v>
      </c>
      <c r="F11" s="16" t="s">
        <v>208</v>
      </c>
      <c r="G11" s="16">
        <v>1</v>
      </c>
      <c r="H11" s="16">
        <v>4</v>
      </c>
      <c r="I11" s="16">
        <f>SUM(Tabla718[[#This Row],[Homes]:[Mulleres]])</f>
        <v>5</v>
      </c>
      <c r="J11" s="16">
        <v>2</v>
      </c>
      <c r="K11" s="16">
        <v>7</v>
      </c>
      <c r="L11" s="16">
        <f>SUM(Tabla718[[#This Row],[Homes ]:[Mulleres ]])</f>
        <v>9</v>
      </c>
      <c r="O11" s="16">
        <f>SUM(Tabla718[[#This Row],[Homes  ]:[Mulleres  ]])</f>
        <v>0</v>
      </c>
      <c r="P11" s="16">
        <f>Tabla718[[#This Row],[Total PTXAS]]+Tabla718[[#This Row],[Total Persoal Investigador]]+Tabla718[[#This Row],[Total PDI]]</f>
        <v>14</v>
      </c>
    </row>
    <row r="12" spans="1:17" x14ac:dyDescent="0.25">
      <c r="A12" s="16" t="s">
        <v>209</v>
      </c>
      <c r="B12" s="16">
        <v>1</v>
      </c>
      <c r="C12" s="16">
        <v>6</v>
      </c>
      <c r="D12" s="16">
        <f>SUM(Tabla6[[#This Row],[Homes]:[Mulleres]])</f>
        <v>7</v>
      </c>
      <c r="F12" s="16" t="s">
        <v>209</v>
      </c>
      <c r="G12" s="16">
        <v>1</v>
      </c>
      <c r="H12" s="16">
        <v>3</v>
      </c>
      <c r="I12" s="16">
        <f>SUM(Tabla718[[#This Row],[Homes]:[Mulleres]])</f>
        <v>4</v>
      </c>
      <c r="K12" s="16">
        <v>3</v>
      </c>
      <c r="L12" s="16">
        <f>SUM(Tabla718[[#This Row],[Homes ]:[Mulleres ]])</f>
        <v>3</v>
      </c>
      <c r="O12" s="16">
        <f>SUM(Tabla718[[#This Row],[Homes  ]:[Mulleres  ]])</f>
        <v>0</v>
      </c>
      <c r="P12" s="16">
        <f>Tabla718[[#This Row],[Total PTXAS]]+Tabla718[[#This Row],[Total Persoal Investigador]]+Tabla718[[#This Row],[Total PDI]]</f>
        <v>7</v>
      </c>
    </row>
    <row r="13" spans="1:17" x14ac:dyDescent="0.25">
      <c r="A13" s="16" t="s">
        <v>210</v>
      </c>
      <c r="B13" s="16">
        <v>1</v>
      </c>
      <c r="C13" s="16">
        <v>3</v>
      </c>
      <c r="D13" s="16">
        <f>SUM(Tabla6[[#This Row],[Homes]:[Mulleres]])</f>
        <v>4</v>
      </c>
      <c r="F13" s="16" t="s">
        <v>210</v>
      </c>
      <c r="H13" s="16">
        <v>2</v>
      </c>
      <c r="I13" s="16">
        <f>SUM(Tabla718[[#This Row],[Homes]:[Mulleres]])</f>
        <v>2</v>
      </c>
      <c r="J13" s="16">
        <v>1</v>
      </c>
      <c r="K13" s="16">
        <v>1</v>
      </c>
      <c r="L13" s="16">
        <f>SUM(Tabla718[[#This Row],[Homes ]:[Mulleres ]])</f>
        <v>2</v>
      </c>
      <c r="O13" s="16">
        <f>SUM(Tabla718[[#This Row],[Homes  ]:[Mulleres  ]])</f>
        <v>0</v>
      </c>
      <c r="P13" s="16">
        <f>Tabla718[[#This Row],[Total PTXAS]]+Tabla718[[#This Row],[Total Persoal Investigador]]+Tabla718[[#This Row],[Total PDI]]</f>
        <v>4</v>
      </c>
    </row>
    <row r="14" spans="1:17" x14ac:dyDescent="0.25">
      <c r="A14" s="16" t="s">
        <v>211</v>
      </c>
      <c r="C14" s="16">
        <v>8</v>
      </c>
      <c r="D14" s="16">
        <f>SUM(Tabla6[[#This Row],[Homes]:[Mulleres]])</f>
        <v>8</v>
      </c>
      <c r="F14" s="16" t="s">
        <v>211</v>
      </c>
      <c r="H14" s="16">
        <v>4</v>
      </c>
      <c r="I14" s="16">
        <f>SUM(Tabla718[[#This Row],[Homes]:[Mulleres]])</f>
        <v>4</v>
      </c>
      <c r="K14" s="16">
        <v>3</v>
      </c>
      <c r="L14" s="16">
        <f>SUM(Tabla718[[#This Row],[Homes ]:[Mulleres ]])</f>
        <v>3</v>
      </c>
      <c r="N14" s="16">
        <v>1</v>
      </c>
      <c r="O14" s="16">
        <f>SUM(Tabla718[[#This Row],[Homes  ]:[Mulleres  ]])</f>
        <v>1</v>
      </c>
      <c r="P14" s="16">
        <f>Tabla718[[#This Row],[Total PTXAS]]+Tabla718[[#This Row],[Total Persoal Investigador]]+Tabla718[[#This Row],[Total PDI]]</f>
        <v>8</v>
      </c>
    </row>
    <row r="15" spans="1:17" x14ac:dyDescent="0.25">
      <c r="A15" s="16" t="s">
        <v>212</v>
      </c>
      <c r="B15" s="16">
        <v>1</v>
      </c>
      <c r="C15" s="16">
        <v>6</v>
      </c>
      <c r="D15" s="16">
        <f>SUM(Tabla6[[#This Row],[Homes]:[Mulleres]])</f>
        <v>7</v>
      </c>
      <c r="F15" s="16" t="s">
        <v>212</v>
      </c>
      <c r="H15" s="16">
        <v>3</v>
      </c>
      <c r="I15" s="16">
        <f>SUM(Tabla718[[#This Row],[Homes]:[Mulleres]])</f>
        <v>3</v>
      </c>
      <c r="J15" s="16">
        <v>1</v>
      </c>
      <c r="K15" s="16">
        <v>3</v>
      </c>
      <c r="L15" s="16">
        <f>SUM(Tabla718[[#This Row],[Homes ]:[Mulleres ]])</f>
        <v>4</v>
      </c>
      <c r="O15" s="16">
        <f>SUM(Tabla718[[#This Row],[Homes  ]:[Mulleres  ]])</f>
        <v>0</v>
      </c>
      <c r="P15" s="16">
        <f>Tabla718[[#This Row],[Total PTXAS]]+Tabla718[[#This Row],[Total Persoal Investigador]]+Tabla718[[#This Row],[Total PDI]]</f>
        <v>7</v>
      </c>
    </row>
    <row r="16" spans="1:17" x14ac:dyDescent="0.25">
      <c r="A16" s="16" t="s">
        <v>213</v>
      </c>
      <c r="B16" s="16">
        <v>2</v>
      </c>
      <c r="C16" s="16">
        <v>6</v>
      </c>
      <c r="D16" s="16">
        <f>SUM(Tabla6[[#This Row],[Homes]:[Mulleres]])</f>
        <v>8</v>
      </c>
      <c r="F16" s="16" t="s">
        <v>213</v>
      </c>
      <c r="H16" s="16">
        <v>3</v>
      </c>
      <c r="I16" s="16">
        <f>SUM(Tabla718[[#This Row],[Homes]:[Mulleres]])</f>
        <v>3</v>
      </c>
      <c r="J16" s="16">
        <v>2</v>
      </c>
      <c r="K16" s="16">
        <v>3</v>
      </c>
      <c r="L16" s="16">
        <f>SUM(Tabla718[[#This Row],[Homes ]:[Mulleres ]])</f>
        <v>5</v>
      </c>
      <c r="O16" s="16">
        <f>SUM(Tabla718[[#This Row],[Homes  ]:[Mulleres  ]])</f>
        <v>0</v>
      </c>
      <c r="P16" s="16">
        <f>Tabla718[[#This Row],[Total PTXAS]]+Tabla718[[#This Row],[Total Persoal Investigador]]+Tabla718[[#This Row],[Total PDI]]</f>
        <v>8</v>
      </c>
    </row>
    <row r="17" spans="1:16" x14ac:dyDescent="0.25">
      <c r="A17" s="16" t="s">
        <v>214</v>
      </c>
      <c r="B17" s="16">
        <v>1</v>
      </c>
      <c r="C17" s="16">
        <v>5</v>
      </c>
      <c r="D17" s="16">
        <f>SUM(Tabla6[[#This Row],[Homes]:[Mulleres]])</f>
        <v>6</v>
      </c>
      <c r="F17" s="16" t="s">
        <v>214</v>
      </c>
      <c r="G17" s="16">
        <v>1</v>
      </c>
      <c r="H17" s="16">
        <v>3</v>
      </c>
      <c r="I17" s="16">
        <f>SUM(Tabla718[[#This Row],[Homes]:[Mulleres]])</f>
        <v>4</v>
      </c>
      <c r="K17" s="16">
        <v>1</v>
      </c>
      <c r="L17" s="16">
        <f>SUM(Tabla718[[#This Row],[Homes ]:[Mulleres ]])</f>
        <v>1</v>
      </c>
      <c r="N17" s="16">
        <v>1</v>
      </c>
      <c r="O17" s="16">
        <f>SUM(Tabla718[[#This Row],[Homes  ]:[Mulleres  ]])</f>
        <v>1</v>
      </c>
      <c r="P17" s="16">
        <f>Tabla718[[#This Row],[Total PTXAS]]+Tabla718[[#This Row],[Total Persoal Investigador]]+Tabla718[[#This Row],[Total PDI]]</f>
        <v>6</v>
      </c>
    </row>
    <row r="18" spans="1:16" x14ac:dyDescent="0.25">
      <c r="A18" s="16" t="s">
        <v>215</v>
      </c>
      <c r="B18" s="16">
        <v>1</v>
      </c>
      <c r="C18" s="16">
        <v>8</v>
      </c>
      <c r="D18" s="16">
        <f>SUM(Tabla6[[#This Row],[Homes]:[Mulleres]])</f>
        <v>9</v>
      </c>
      <c r="F18" s="16" t="s">
        <v>215</v>
      </c>
      <c r="G18" s="16">
        <v>1</v>
      </c>
      <c r="H18" s="16">
        <v>4</v>
      </c>
      <c r="I18" s="16">
        <f>SUM(Tabla718[[#This Row],[Homes]:[Mulleres]])</f>
        <v>5</v>
      </c>
      <c r="K18" s="16">
        <v>4</v>
      </c>
      <c r="L18" s="16">
        <f>SUM(Tabla718[[#This Row],[Homes ]:[Mulleres ]])</f>
        <v>4</v>
      </c>
      <c r="O18" s="16">
        <f>SUM(Tabla718[[#This Row],[Homes  ]:[Mulleres  ]])</f>
        <v>0</v>
      </c>
      <c r="P18" s="16">
        <f>Tabla718[[#This Row],[Total PTXAS]]+Tabla718[[#This Row],[Total Persoal Investigador]]+Tabla718[[#This Row],[Total PDI]]</f>
        <v>9</v>
      </c>
    </row>
    <row r="19" spans="1:16" x14ac:dyDescent="0.25">
      <c r="A19" s="16" t="s">
        <v>216</v>
      </c>
      <c r="B19" s="16">
        <v>15</v>
      </c>
      <c r="C19" s="16">
        <v>40</v>
      </c>
      <c r="D19" s="16">
        <f>SUM(Tabla6[[#This Row],[Homes]:[Mulleres]])</f>
        <v>55</v>
      </c>
      <c r="F19" s="16" t="s">
        <v>216</v>
      </c>
      <c r="G19" s="16">
        <v>13</v>
      </c>
      <c r="H19" s="16">
        <v>21</v>
      </c>
      <c r="I19" s="16">
        <f>SUM(Tabla718[[#This Row],[Homes]:[Mulleres]])</f>
        <v>34</v>
      </c>
      <c r="J19" s="16">
        <v>2</v>
      </c>
      <c r="K19" s="16">
        <v>12</v>
      </c>
      <c r="L19" s="16">
        <f>SUM(Tabla718[[#This Row],[Homes ]:[Mulleres ]])</f>
        <v>14</v>
      </c>
      <c r="N19" s="16">
        <v>7</v>
      </c>
      <c r="O19" s="16">
        <f>SUM(Tabla718[[#This Row],[Homes  ]:[Mulleres  ]])</f>
        <v>7</v>
      </c>
      <c r="P19" s="16">
        <f>Tabla718[[#This Row],[Total PTXAS]]+Tabla718[[#This Row],[Total Persoal Investigador]]+Tabla718[[#This Row],[Total PDI]]</f>
        <v>55</v>
      </c>
    </row>
    <row r="20" spans="1:16" x14ac:dyDescent="0.25">
      <c r="A20" s="16" t="s">
        <v>217</v>
      </c>
      <c r="B20" s="16">
        <v>4</v>
      </c>
      <c r="C20" s="16">
        <v>12</v>
      </c>
      <c r="D20" s="16">
        <f>SUM(Tabla6[[#This Row],[Homes]:[Mulleres]])</f>
        <v>16</v>
      </c>
      <c r="F20" s="16" t="s">
        <v>217</v>
      </c>
      <c r="G20" s="16">
        <v>3</v>
      </c>
      <c r="H20" s="16">
        <v>5</v>
      </c>
      <c r="I20" s="16">
        <f>SUM(Tabla718[[#This Row],[Homes]:[Mulleres]])</f>
        <v>8</v>
      </c>
      <c r="J20" s="16">
        <v>1</v>
      </c>
      <c r="K20" s="16">
        <v>4</v>
      </c>
      <c r="L20" s="16">
        <f>SUM(Tabla718[[#This Row],[Homes ]:[Mulleres ]])</f>
        <v>5</v>
      </c>
      <c r="N20" s="16">
        <v>3</v>
      </c>
      <c r="O20" s="16">
        <f>SUM(Tabla718[[#This Row],[Homes  ]:[Mulleres  ]])</f>
        <v>3</v>
      </c>
      <c r="P20" s="16">
        <f>Tabla718[[#This Row],[Total PTXAS]]+Tabla718[[#This Row],[Total Persoal Investigador]]+Tabla718[[#This Row],[Total PDI]]</f>
        <v>16</v>
      </c>
    </row>
    <row r="21" spans="1:16" x14ac:dyDescent="0.25">
      <c r="A21" s="16" t="s">
        <v>218</v>
      </c>
      <c r="B21" s="16">
        <v>4</v>
      </c>
      <c r="C21" s="16">
        <v>8</v>
      </c>
      <c r="D21" s="16">
        <f>SUM(Tabla6[[#This Row],[Homes]:[Mulleres]])</f>
        <v>12</v>
      </c>
      <c r="F21" s="16" t="s">
        <v>218</v>
      </c>
      <c r="H21" s="16">
        <v>1</v>
      </c>
      <c r="I21" s="16">
        <f>SUM(Tabla718[[#This Row],[Homes]:[Mulleres]])</f>
        <v>1</v>
      </c>
      <c r="K21" s="16">
        <v>3</v>
      </c>
      <c r="L21" s="16">
        <f>SUM(Tabla718[[#This Row],[Homes ]:[Mulleres ]])</f>
        <v>3</v>
      </c>
      <c r="M21" s="16">
        <v>4</v>
      </c>
      <c r="N21" s="16">
        <v>4</v>
      </c>
      <c r="O21" s="16">
        <f>SUM(Tabla718[[#This Row],[Homes  ]:[Mulleres  ]])</f>
        <v>8</v>
      </c>
      <c r="P21" s="16">
        <f>Tabla718[[#This Row],[Total PTXAS]]+Tabla718[[#This Row],[Total Persoal Investigador]]+Tabla718[[#This Row],[Total PDI]]</f>
        <v>12</v>
      </c>
    </row>
    <row r="22" spans="1:16" x14ac:dyDescent="0.25">
      <c r="A22" s="16" t="s">
        <v>219</v>
      </c>
      <c r="C22" s="16">
        <v>4</v>
      </c>
      <c r="D22" s="16">
        <f>SUM(Tabla6[[#This Row],[Homes]:[Mulleres]])</f>
        <v>4</v>
      </c>
      <c r="F22" s="16" t="s">
        <v>219</v>
      </c>
      <c r="H22" s="16">
        <v>2</v>
      </c>
      <c r="I22" s="16">
        <f>SUM(Tabla718[[#This Row],[Homes]:[Mulleres]])</f>
        <v>2</v>
      </c>
      <c r="K22" s="16">
        <v>2</v>
      </c>
      <c r="L22" s="16">
        <f>SUM(Tabla718[[#This Row],[Homes ]:[Mulleres ]])</f>
        <v>2</v>
      </c>
      <c r="O22" s="16">
        <f>SUM(Tabla718[[#This Row],[Homes  ]:[Mulleres  ]])</f>
        <v>0</v>
      </c>
      <c r="P22" s="16">
        <f>Tabla718[[#This Row],[Total PTXAS]]+Tabla718[[#This Row],[Total Persoal Investigador]]+Tabla718[[#This Row],[Total PDI]]</f>
        <v>4</v>
      </c>
    </row>
    <row r="23" spans="1:16" x14ac:dyDescent="0.25">
      <c r="A23" s="16" t="s">
        <v>220</v>
      </c>
      <c r="C23" s="16">
        <v>5</v>
      </c>
      <c r="D23" s="16">
        <f>SUM(Tabla6[[#This Row],[Homes]:[Mulleres]])</f>
        <v>5</v>
      </c>
      <c r="F23" s="16" t="s">
        <v>220</v>
      </c>
      <c r="H23" s="16">
        <v>1</v>
      </c>
      <c r="I23" s="16">
        <f>SUM(Tabla718[[#This Row],[Homes]:[Mulleres]])</f>
        <v>1</v>
      </c>
      <c r="K23" s="16">
        <v>3</v>
      </c>
      <c r="L23" s="16">
        <f>SUM(Tabla718[[#This Row],[Homes ]:[Mulleres ]])</f>
        <v>3</v>
      </c>
      <c r="N23" s="16">
        <v>1</v>
      </c>
      <c r="O23" s="16">
        <f>SUM(Tabla718[[#This Row],[Homes  ]:[Mulleres  ]])</f>
        <v>1</v>
      </c>
      <c r="P23" s="16">
        <f>Tabla718[[#This Row],[Total PTXAS]]+Tabla718[[#This Row],[Total Persoal Investigador]]+Tabla718[[#This Row],[Total PDI]]</f>
        <v>5</v>
      </c>
    </row>
    <row r="24" spans="1:16" x14ac:dyDescent="0.25">
      <c r="A24" s="16" t="s">
        <v>221</v>
      </c>
      <c r="C24" s="16">
        <v>7</v>
      </c>
      <c r="D24" s="16">
        <f>SUM(Tabla6[[#This Row],[Homes]:[Mulleres]])</f>
        <v>7</v>
      </c>
      <c r="F24" s="16" t="s">
        <v>221</v>
      </c>
      <c r="H24" s="16">
        <v>4</v>
      </c>
      <c r="I24" s="16">
        <f>SUM(Tabla718[[#This Row],[Homes]:[Mulleres]])</f>
        <v>4</v>
      </c>
      <c r="K24" s="16">
        <v>3</v>
      </c>
      <c r="L24" s="16">
        <f>SUM(Tabla718[[#This Row],[Homes ]:[Mulleres ]])</f>
        <v>3</v>
      </c>
      <c r="O24" s="16">
        <f>SUM(Tabla718[[#This Row],[Homes  ]:[Mulleres  ]])</f>
        <v>0</v>
      </c>
      <c r="P24" s="16">
        <f>Tabla718[[#This Row],[Total PTXAS]]+Tabla718[[#This Row],[Total Persoal Investigador]]+Tabla718[[#This Row],[Total PDI]]</f>
        <v>7</v>
      </c>
    </row>
    <row r="25" spans="1:16" x14ac:dyDescent="0.25">
      <c r="A25" s="16" t="s">
        <v>222</v>
      </c>
      <c r="B25" s="16">
        <v>2</v>
      </c>
      <c r="C25" s="16">
        <v>4</v>
      </c>
      <c r="D25" s="16">
        <f>SUM(Tabla6[[#This Row],[Homes]:[Mulleres]])</f>
        <v>6</v>
      </c>
      <c r="F25" s="16" t="s">
        <v>222</v>
      </c>
      <c r="I25" s="16">
        <f>SUM(Tabla718[[#This Row],[Homes]:[Mulleres]])</f>
        <v>0</v>
      </c>
      <c r="K25" s="16">
        <v>3</v>
      </c>
      <c r="L25" s="16">
        <f>SUM(Tabla718[[#This Row],[Homes ]:[Mulleres ]])</f>
        <v>3</v>
      </c>
      <c r="M25" s="16">
        <v>2</v>
      </c>
      <c r="N25" s="16">
        <v>1</v>
      </c>
      <c r="O25" s="16">
        <f>SUM(Tabla718[[#This Row],[Homes  ]:[Mulleres  ]])</f>
        <v>3</v>
      </c>
      <c r="P25" s="16">
        <f>Tabla718[[#This Row],[Total PTXAS]]+Tabla718[[#This Row],[Total Persoal Investigador]]+Tabla718[[#This Row],[Total PDI]]</f>
        <v>6</v>
      </c>
    </row>
    <row r="26" spans="1:16" x14ac:dyDescent="0.25">
      <c r="A26" s="16" t="s">
        <v>223</v>
      </c>
      <c r="C26" s="16">
        <v>5</v>
      </c>
      <c r="D26" s="16">
        <f>SUM(Tabla6[[#This Row],[Homes]:[Mulleres]])</f>
        <v>5</v>
      </c>
      <c r="F26" s="16" t="s">
        <v>223</v>
      </c>
      <c r="H26" s="16">
        <v>2</v>
      </c>
      <c r="I26" s="16">
        <f>SUM(Tabla718[[#This Row],[Homes]:[Mulleres]])</f>
        <v>2</v>
      </c>
      <c r="K26" s="16">
        <v>3</v>
      </c>
      <c r="L26" s="16">
        <f>SUM(Tabla718[[#This Row],[Homes ]:[Mulleres ]])</f>
        <v>3</v>
      </c>
      <c r="O26" s="16">
        <f>SUM(Tabla718[[#This Row],[Homes  ]:[Mulleres  ]])</f>
        <v>0</v>
      </c>
      <c r="P26" s="16">
        <f>Tabla718[[#This Row],[Total PTXAS]]+Tabla718[[#This Row],[Total Persoal Investigador]]+Tabla718[[#This Row],[Total PDI]]</f>
        <v>5</v>
      </c>
    </row>
    <row r="27" spans="1:16" x14ac:dyDescent="0.25">
      <c r="A27" s="16" t="s">
        <v>224</v>
      </c>
      <c r="B27" s="16">
        <v>1</v>
      </c>
      <c r="C27" s="16">
        <v>5</v>
      </c>
      <c r="D27" s="16">
        <f>SUM(Tabla6[[#This Row],[Homes]:[Mulleres]])</f>
        <v>6</v>
      </c>
      <c r="F27" s="16" t="s">
        <v>224</v>
      </c>
      <c r="G27" s="16">
        <v>1</v>
      </c>
      <c r="I27" s="16">
        <f>SUM(Tabla718[[#This Row],[Homes]:[Mulleres]])</f>
        <v>1</v>
      </c>
      <c r="K27" s="16">
        <v>3</v>
      </c>
      <c r="L27" s="16">
        <f>SUM(Tabla718[[#This Row],[Homes ]:[Mulleres ]])</f>
        <v>3</v>
      </c>
      <c r="N27" s="16">
        <v>2</v>
      </c>
      <c r="O27" s="16">
        <f>SUM(Tabla718[[#This Row],[Homes  ]:[Mulleres  ]])</f>
        <v>2</v>
      </c>
      <c r="P27" s="16">
        <f>Tabla718[[#This Row],[Total PTXAS]]+Tabla718[[#This Row],[Total Persoal Investigador]]+Tabla718[[#This Row],[Total PDI]]</f>
        <v>6</v>
      </c>
    </row>
    <row r="28" spans="1:16" x14ac:dyDescent="0.25">
      <c r="A28" s="16" t="s">
        <v>225</v>
      </c>
      <c r="B28" s="16">
        <v>5</v>
      </c>
      <c r="C28" s="16">
        <v>22</v>
      </c>
      <c r="D28" s="16">
        <f>SUM(Tabla6[[#This Row],[Homes]:[Mulleres]])</f>
        <v>27</v>
      </c>
      <c r="F28" s="16" t="s">
        <v>225</v>
      </c>
      <c r="H28" s="16">
        <v>8</v>
      </c>
      <c r="I28" s="16">
        <f>SUM(Tabla718[[#This Row],[Homes]:[Mulleres]])</f>
        <v>8</v>
      </c>
      <c r="J28" s="16">
        <v>2</v>
      </c>
      <c r="K28" s="16">
        <v>2</v>
      </c>
      <c r="L28" s="16">
        <f>SUM(Tabla718[[#This Row],[Homes ]:[Mulleres ]])</f>
        <v>4</v>
      </c>
      <c r="M28" s="16">
        <v>3</v>
      </c>
      <c r="N28" s="16">
        <v>12</v>
      </c>
      <c r="O28" s="16">
        <f>SUM(Tabla718[[#This Row],[Homes  ]:[Mulleres  ]])</f>
        <v>15</v>
      </c>
      <c r="P28" s="16">
        <f>Tabla718[[#This Row],[Total PTXAS]]+Tabla718[[#This Row],[Total Persoal Investigador]]+Tabla718[[#This Row],[Total PDI]]</f>
        <v>27</v>
      </c>
    </row>
    <row r="29" spans="1:16" x14ac:dyDescent="0.25">
      <c r="A29" s="16" t="s">
        <v>226</v>
      </c>
      <c r="C29" s="16">
        <v>2</v>
      </c>
      <c r="D29" s="16">
        <f>SUM(Tabla6[[#This Row],[Homes]:[Mulleres]])</f>
        <v>2</v>
      </c>
      <c r="F29" s="16" t="s">
        <v>226</v>
      </c>
      <c r="H29" s="16">
        <v>1</v>
      </c>
      <c r="I29" s="16">
        <f>SUM(Tabla718[[#This Row],[Homes]:[Mulleres]])</f>
        <v>1</v>
      </c>
      <c r="K29" s="16">
        <v>1</v>
      </c>
      <c r="L29" s="16">
        <f>SUM(Tabla718[[#This Row],[Homes ]:[Mulleres ]])</f>
        <v>1</v>
      </c>
      <c r="O29" s="16">
        <f>SUM(Tabla718[[#This Row],[Homes  ]:[Mulleres  ]])</f>
        <v>0</v>
      </c>
      <c r="P29" s="16">
        <f>Tabla718[[#This Row],[Total PTXAS]]+Tabla718[[#This Row],[Total Persoal Investigador]]+Tabla718[[#This Row],[Total PDI]]</f>
        <v>2</v>
      </c>
    </row>
    <row r="30" spans="1:16" x14ac:dyDescent="0.25">
      <c r="A30" s="16" t="s">
        <v>227</v>
      </c>
      <c r="B30" s="16">
        <v>2</v>
      </c>
      <c r="C30" s="16">
        <v>2</v>
      </c>
      <c r="D30" s="16">
        <f>SUM(Tabla6[[#This Row],[Homes]:[Mulleres]])</f>
        <v>4</v>
      </c>
      <c r="F30" s="16" t="s">
        <v>227</v>
      </c>
      <c r="G30" s="16">
        <v>1</v>
      </c>
      <c r="H30" s="16">
        <v>1</v>
      </c>
      <c r="I30" s="16">
        <f>SUM(Tabla718[[#This Row],[Homes]:[Mulleres]])</f>
        <v>2</v>
      </c>
      <c r="J30" s="16">
        <v>1</v>
      </c>
      <c r="K30" s="16">
        <v>1</v>
      </c>
      <c r="L30" s="16">
        <f>SUM(Tabla718[[#This Row],[Homes ]:[Mulleres ]])</f>
        <v>2</v>
      </c>
      <c r="O30" s="16">
        <f>SUM(Tabla718[[#This Row],[Homes  ]:[Mulleres  ]])</f>
        <v>0</v>
      </c>
      <c r="P30" s="16">
        <f>Tabla718[[#This Row],[Total PTXAS]]+Tabla718[[#This Row],[Total Persoal Investigador]]+Tabla718[[#This Row],[Total PDI]]</f>
        <v>4</v>
      </c>
    </row>
    <row r="31" spans="1:16" x14ac:dyDescent="0.25">
      <c r="A31" s="16" t="s">
        <v>228</v>
      </c>
      <c r="B31" s="16">
        <v>3</v>
      </c>
      <c r="C31" s="16">
        <v>9</v>
      </c>
      <c r="D31" s="16">
        <f>SUM(Tabla6[[#This Row],[Homes]:[Mulleres]])</f>
        <v>12</v>
      </c>
      <c r="F31" s="16" t="s">
        <v>228</v>
      </c>
      <c r="G31" s="16">
        <v>2</v>
      </c>
      <c r="H31" s="16">
        <v>2</v>
      </c>
      <c r="I31" s="16">
        <f>SUM(Tabla718[[#This Row],[Homes]:[Mulleres]])</f>
        <v>4</v>
      </c>
      <c r="K31" s="16">
        <v>6</v>
      </c>
      <c r="L31" s="16">
        <f>SUM(Tabla718[[#This Row],[Homes ]:[Mulleres ]])</f>
        <v>6</v>
      </c>
      <c r="M31" s="16">
        <v>1</v>
      </c>
      <c r="N31" s="16">
        <v>1</v>
      </c>
      <c r="O31" s="16">
        <f>SUM(Tabla718[[#This Row],[Homes  ]:[Mulleres  ]])</f>
        <v>2</v>
      </c>
      <c r="P31" s="16">
        <f>Tabla718[[#This Row],[Total PTXAS]]+Tabla718[[#This Row],[Total Persoal Investigador]]+Tabla718[[#This Row],[Total PDI]]</f>
        <v>12</v>
      </c>
    </row>
    <row r="32" spans="1:16" x14ac:dyDescent="0.25">
      <c r="A32" s="16" t="s">
        <v>229</v>
      </c>
      <c r="B32" s="16">
        <v>2</v>
      </c>
      <c r="C32" s="16">
        <v>2</v>
      </c>
      <c r="D32" s="16">
        <f>SUM(Tabla6[[#This Row],[Homes]:[Mulleres]])</f>
        <v>4</v>
      </c>
      <c r="F32" s="16" t="s">
        <v>229</v>
      </c>
      <c r="I32" s="16">
        <f>SUM(Tabla718[[#This Row],[Homes]:[Mulleres]])</f>
        <v>0</v>
      </c>
      <c r="J32" s="16">
        <v>1</v>
      </c>
      <c r="K32" s="16">
        <v>1</v>
      </c>
      <c r="L32" s="16">
        <f>SUM(Tabla718[[#This Row],[Homes ]:[Mulleres ]])</f>
        <v>2</v>
      </c>
      <c r="M32" s="16">
        <v>1</v>
      </c>
      <c r="N32" s="16">
        <v>1</v>
      </c>
      <c r="O32" s="16">
        <f>SUM(Tabla718[[#This Row],[Homes  ]:[Mulleres  ]])</f>
        <v>2</v>
      </c>
      <c r="P32" s="16">
        <f>Tabla718[[#This Row],[Total PTXAS]]+Tabla718[[#This Row],[Total Persoal Investigador]]+Tabla718[[#This Row],[Total PDI]]</f>
        <v>4</v>
      </c>
    </row>
    <row r="33" spans="1:16" x14ac:dyDescent="0.25">
      <c r="A33" s="16" t="s">
        <v>230</v>
      </c>
      <c r="B33" s="16">
        <v>1</v>
      </c>
      <c r="C33" s="16">
        <v>5</v>
      </c>
      <c r="D33" s="16">
        <f>SUM(Tabla6[[#This Row],[Homes]:[Mulleres]])</f>
        <v>6</v>
      </c>
      <c r="F33" s="16" t="s">
        <v>230</v>
      </c>
      <c r="G33" s="16">
        <v>1</v>
      </c>
      <c r="H33" s="16">
        <v>1</v>
      </c>
      <c r="I33" s="16">
        <f>SUM(Tabla718[[#This Row],[Homes]:[Mulleres]])</f>
        <v>2</v>
      </c>
      <c r="K33" s="16">
        <v>1</v>
      </c>
      <c r="L33" s="16">
        <f>SUM(Tabla718[[#This Row],[Homes ]:[Mulleres ]])</f>
        <v>1</v>
      </c>
      <c r="N33" s="16">
        <v>3</v>
      </c>
      <c r="O33" s="16">
        <f>SUM(Tabla718[[#This Row],[Homes  ]:[Mulleres  ]])</f>
        <v>3</v>
      </c>
      <c r="P33" s="16">
        <f>Tabla718[[#This Row],[Total PTXAS]]+Tabla718[[#This Row],[Total Persoal Investigador]]+Tabla718[[#This Row],[Total PDI]]</f>
        <v>6</v>
      </c>
    </row>
    <row r="34" spans="1:16" x14ac:dyDescent="0.25">
      <c r="A34" s="38" t="s">
        <v>10</v>
      </c>
      <c r="B34" s="38">
        <f>SUBTOTAL(109,B10:B33)</f>
        <v>50</v>
      </c>
      <c r="C34" s="38">
        <f>SUBTOTAL(109,C10:C33)</f>
        <v>190</v>
      </c>
      <c r="D34" s="38">
        <f>SUM(Tabla6[[#This Row],[Homes]:[Mulleres]])</f>
        <v>240</v>
      </c>
      <c r="F34" s="38" t="s">
        <v>10</v>
      </c>
      <c r="G34" s="38">
        <f>SUBTOTAL(109,G10:G33)</f>
        <v>26</v>
      </c>
      <c r="H34" s="38">
        <f t="shared" ref="H34:N34" si="0">SUBTOTAL(109,H10:H33)</f>
        <v>79</v>
      </c>
      <c r="I34" s="38">
        <f t="shared" si="0"/>
        <v>105</v>
      </c>
      <c r="J34" s="38">
        <f t="shared" si="0"/>
        <v>13</v>
      </c>
      <c r="K34" s="38">
        <f t="shared" si="0"/>
        <v>73</v>
      </c>
      <c r="L34" s="38">
        <f>SUM(Tabla718[[#This Row],[Homes ]:[Mulleres ]])</f>
        <v>86</v>
      </c>
      <c r="M34" s="38">
        <f t="shared" si="0"/>
        <v>11</v>
      </c>
      <c r="N34" s="38">
        <f t="shared" si="0"/>
        <v>38</v>
      </c>
      <c r="O34" s="38">
        <f>SUM(Tabla718[[#This Row],[Homes  ]:[Mulleres  ]])</f>
        <v>49</v>
      </c>
      <c r="P34" s="38">
        <f>Tabla718[[#This Row],[Total PTXAS]]+Tabla718[[#This Row],[Total Persoal Investigador]]+Tabla718[[#This Row],[Total PDI]]</f>
        <v>240</v>
      </c>
    </row>
  </sheetData>
  <mergeCells count="5">
    <mergeCell ref="A1:D1"/>
    <mergeCell ref="N1:Q1"/>
    <mergeCell ref="G8:I8"/>
    <mergeCell ref="J8:L8"/>
    <mergeCell ref="M8:O8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3AE0-8501-483A-84FB-FBAC2E8DFDB0}">
  <dimension ref="A1:Q29"/>
  <sheetViews>
    <sheetView workbookViewId="0">
      <selection activeCell="A7" sqref="A7"/>
    </sheetView>
  </sheetViews>
  <sheetFormatPr baseColWidth="10" defaultRowHeight="15" x14ac:dyDescent="0.25"/>
  <cols>
    <col min="1" max="1" width="50.140625" style="16" bestFit="1" customWidth="1"/>
    <col min="2" max="2" width="134" style="16" bestFit="1" customWidth="1"/>
    <col min="3" max="3" width="15.140625" style="16" customWidth="1"/>
    <col min="4" max="4" width="30.140625" style="16" customWidth="1"/>
    <col min="5" max="16384" width="11.42578125" style="16"/>
  </cols>
  <sheetData>
    <row r="1" spans="1:17" s="37" customFormat="1" ht="57" customHeight="1" thickBot="1" x14ac:dyDescent="0.35">
      <c r="A1" s="42"/>
      <c r="B1" s="42"/>
      <c r="C1" s="42"/>
      <c r="D1" s="42"/>
      <c r="E1" s="35"/>
      <c r="F1" s="35"/>
      <c r="G1" s="35"/>
      <c r="H1" s="36"/>
      <c r="I1" s="36"/>
      <c r="J1" s="36"/>
      <c r="K1" s="36"/>
      <c r="L1" s="36"/>
      <c r="M1" s="36"/>
      <c r="N1" s="43" t="s">
        <v>171</v>
      </c>
      <c r="O1" s="43"/>
      <c r="P1" s="43"/>
      <c r="Q1" s="43"/>
    </row>
    <row r="2" spans="1:17" s="37" customFormat="1" x14ac:dyDescent="0.25"/>
    <row r="3" spans="1:17" s="37" customFormat="1" ht="18.75" x14ac:dyDescent="0.25">
      <c r="A3" s="11" t="s">
        <v>231</v>
      </c>
    </row>
    <row r="4" spans="1:17" s="37" customFormat="1" x14ac:dyDescent="0.25"/>
    <row r="5" spans="1:17" s="37" customFormat="1" x14ac:dyDescent="0.25">
      <c r="A5" s="37" t="s">
        <v>245</v>
      </c>
    </row>
    <row r="6" spans="1:17" s="37" customFormat="1" x14ac:dyDescent="0.25">
      <c r="A6" s="37" t="s">
        <v>178</v>
      </c>
    </row>
    <row r="9" spans="1:17" x14ac:dyDescent="0.25">
      <c r="A9" s="16" t="s">
        <v>232</v>
      </c>
      <c r="B9" s="16" t="s">
        <v>233</v>
      </c>
      <c r="C9" s="31" t="s">
        <v>9</v>
      </c>
      <c r="D9" s="31" t="s">
        <v>10</v>
      </c>
    </row>
    <row r="10" spans="1:17" x14ac:dyDescent="0.25">
      <c r="A10" s="16" t="s">
        <v>234</v>
      </c>
      <c r="B10" s="16" t="s">
        <v>235</v>
      </c>
      <c r="C10" s="16">
        <v>2</v>
      </c>
      <c r="D10" s="16">
        <v>2</v>
      </c>
    </row>
    <row r="11" spans="1:17" x14ac:dyDescent="0.25">
      <c r="A11" s="16" t="s">
        <v>234</v>
      </c>
      <c r="B11" s="16" t="s">
        <v>236</v>
      </c>
      <c r="C11" s="16">
        <v>1</v>
      </c>
      <c r="D11" s="16">
        <v>1</v>
      </c>
    </row>
    <row r="12" spans="1:17" x14ac:dyDescent="0.25">
      <c r="A12" s="16" t="s">
        <v>234</v>
      </c>
      <c r="B12" s="16" t="s">
        <v>237</v>
      </c>
      <c r="C12" s="16">
        <v>1</v>
      </c>
      <c r="D12" s="16">
        <v>1</v>
      </c>
    </row>
    <row r="13" spans="1:17" x14ac:dyDescent="0.25">
      <c r="A13" s="16" t="s">
        <v>234</v>
      </c>
      <c r="B13" s="16" t="s">
        <v>238</v>
      </c>
      <c r="C13" s="16">
        <v>1</v>
      </c>
      <c r="D13" s="16">
        <v>1</v>
      </c>
    </row>
    <row r="14" spans="1:17" x14ac:dyDescent="0.25">
      <c r="A14" s="16" t="s">
        <v>234</v>
      </c>
      <c r="B14" s="16" t="s">
        <v>239</v>
      </c>
      <c r="C14" s="16">
        <v>1</v>
      </c>
      <c r="D14" s="16">
        <v>1</v>
      </c>
    </row>
    <row r="15" spans="1:17" x14ac:dyDescent="0.25">
      <c r="A15" s="16" t="s">
        <v>234</v>
      </c>
      <c r="B15" s="16" t="s">
        <v>240</v>
      </c>
      <c r="C15" s="16">
        <v>2</v>
      </c>
      <c r="D15" s="16">
        <v>2</v>
      </c>
    </row>
    <row r="16" spans="1:17" x14ac:dyDescent="0.25">
      <c r="A16" s="16" t="s">
        <v>241</v>
      </c>
      <c r="B16" s="16" t="s">
        <v>242</v>
      </c>
      <c r="C16" s="16">
        <v>6</v>
      </c>
      <c r="D16" s="16">
        <v>6</v>
      </c>
    </row>
    <row r="17" spans="1:5" x14ac:dyDescent="0.25">
      <c r="A17" s="16" t="s">
        <v>10</v>
      </c>
      <c r="C17" s="16">
        <f>SUBTOTAL(109,C10:C16)</f>
        <v>14</v>
      </c>
      <c r="D17" s="16">
        <f>SUBTOTAL(109,D10:D16)</f>
        <v>14</v>
      </c>
    </row>
    <row r="21" spans="1:5" x14ac:dyDescent="0.25">
      <c r="A21" s="16" t="s">
        <v>232</v>
      </c>
      <c r="B21" s="16" t="s">
        <v>233</v>
      </c>
      <c r="C21" s="31" t="s">
        <v>243</v>
      </c>
      <c r="D21" s="31" t="s">
        <v>244</v>
      </c>
      <c r="E21" s="31" t="s">
        <v>10</v>
      </c>
    </row>
    <row r="22" spans="1:5" x14ac:dyDescent="0.25">
      <c r="A22" s="16" t="s">
        <v>234</v>
      </c>
      <c r="B22" s="16" t="s">
        <v>235</v>
      </c>
      <c r="C22" s="16">
        <v>2</v>
      </c>
      <c r="E22" s="16">
        <f>SUM(Tabla920[[#This Row],[PDI_Mulleres]:[Persoal investigador_Mulleres]])</f>
        <v>2</v>
      </c>
    </row>
    <row r="23" spans="1:5" x14ac:dyDescent="0.25">
      <c r="A23" s="16" t="s">
        <v>234</v>
      </c>
      <c r="B23" s="16" t="s">
        <v>236</v>
      </c>
      <c r="D23" s="16">
        <v>1</v>
      </c>
      <c r="E23" s="16">
        <f>SUM(Tabla920[[#This Row],[PDI_Mulleres]:[Persoal investigador_Mulleres]])</f>
        <v>1</v>
      </c>
    </row>
    <row r="24" spans="1:5" x14ac:dyDescent="0.25">
      <c r="A24" s="16" t="s">
        <v>234</v>
      </c>
      <c r="B24" s="16" t="s">
        <v>237</v>
      </c>
      <c r="C24" s="16">
        <v>1</v>
      </c>
      <c r="E24" s="16">
        <f>SUM(Tabla920[[#This Row],[PDI_Mulleres]:[Persoal investigador_Mulleres]])</f>
        <v>1</v>
      </c>
    </row>
    <row r="25" spans="1:5" x14ac:dyDescent="0.25">
      <c r="A25" s="16" t="s">
        <v>234</v>
      </c>
      <c r="B25" s="16" t="s">
        <v>238</v>
      </c>
      <c r="C25" s="16">
        <v>1</v>
      </c>
      <c r="E25" s="16">
        <f>SUM(Tabla920[[#This Row],[PDI_Mulleres]:[Persoal investigador_Mulleres]])</f>
        <v>1</v>
      </c>
    </row>
    <row r="26" spans="1:5" x14ac:dyDescent="0.25">
      <c r="A26" s="16" t="s">
        <v>234</v>
      </c>
      <c r="B26" s="16" t="s">
        <v>239</v>
      </c>
      <c r="C26" s="16">
        <v>1</v>
      </c>
      <c r="E26" s="16">
        <f>SUM(Tabla920[[#This Row],[PDI_Mulleres]:[Persoal investigador_Mulleres]])</f>
        <v>1</v>
      </c>
    </row>
    <row r="27" spans="1:5" x14ac:dyDescent="0.25">
      <c r="A27" s="16" t="s">
        <v>234</v>
      </c>
      <c r="B27" s="16" t="s">
        <v>240</v>
      </c>
      <c r="D27" s="16">
        <v>2</v>
      </c>
      <c r="E27" s="16">
        <f>SUM(Tabla920[[#This Row],[PDI_Mulleres]:[Persoal investigador_Mulleres]])</f>
        <v>2</v>
      </c>
    </row>
    <row r="28" spans="1:5" x14ac:dyDescent="0.25">
      <c r="A28" s="16" t="s">
        <v>241</v>
      </c>
      <c r="B28" s="16" t="s">
        <v>242</v>
      </c>
      <c r="C28" s="16">
        <v>1</v>
      </c>
      <c r="D28" s="16">
        <v>5</v>
      </c>
      <c r="E28" s="16">
        <f>SUM(Tabla920[[#This Row],[PDI_Mulleres]:[Persoal investigador_Mulleres]])</f>
        <v>6</v>
      </c>
    </row>
    <row r="29" spans="1:5" x14ac:dyDescent="0.25">
      <c r="A29" s="38" t="s">
        <v>10</v>
      </c>
      <c r="B29" s="38"/>
      <c r="C29" s="38">
        <f>SUBTOTAL(109,C22:C28)</f>
        <v>6</v>
      </c>
      <c r="D29" s="38">
        <f>SUBTOTAL(109,D22:D28)</f>
        <v>8</v>
      </c>
      <c r="E29" s="38">
        <f>SUM(Tabla920[[#This Row],[PDI_Mulleres]:[Persoal investigador_Mulleres]])</f>
        <v>14</v>
      </c>
    </row>
  </sheetData>
  <mergeCells count="2">
    <mergeCell ref="A1:D1"/>
    <mergeCell ref="N1:Q1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2025_Form. interna PTXAS</vt:lpstr>
      <vt:lpstr>2025_Form. externa PTXAS</vt:lpstr>
      <vt:lpstr>2025_Formación PDI</vt:lpstr>
      <vt:lpstr>2025_Grupos_innovación_docente</vt:lpstr>
      <vt:lpstr>ANL</vt:lpstr>
      <vt:lpstr>SPRL</vt:lpstr>
      <vt:lpstr>Unidade de Igualdade</vt:lpstr>
      <vt:lpstr>Outros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2026-04-06T10:09:35Z</dcterms:created>
  <dcterms:modified xsi:type="dcterms:W3CDTF">2026-04-07T10:57:48Z</dcterms:modified>
</cp:coreProperties>
</file>